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filterPrivacy="1"/>
  <xr:revisionPtr revIDLastSave="0" documentId="13_ncr:1_{4FFBC6A2-B73E-7441-A6E3-6CB6629F3226}" xr6:coauthVersionLast="47" xr6:coauthVersionMax="47" xr10:uidLastSave="{00000000-0000-0000-0000-000000000000}"/>
  <bookViews>
    <workbookView xWindow="6900" yWindow="820" windowWidth="27660" windowHeight="17320" xr2:uid="{00000000-000D-0000-FFFF-FFFF00000000}"/>
  </bookViews>
  <sheets>
    <sheet name="Personal Monthly Budget" sheetId="1" r:id="rId1"/>
    <sheet name="Category Bucke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" l="1"/>
  <c r="A38" i="3"/>
  <c r="A37" i="3"/>
  <c r="A36" i="3"/>
  <c r="A35" i="3"/>
  <c r="A34" i="3"/>
  <c r="A33" i="3"/>
  <c r="A32" i="3"/>
  <c r="A31" i="3"/>
  <c r="A30" i="3"/>
  <c r="A29" i="3"/>
  <c r="A28" i="3"/>
  <c r="A19" i="3"/>
  <c r="A18" i="3"/>
  <c r="A17" i="3"/>
  <c r="A16" i="3"/>
  <c r="A15" i="3"/>
  <c r="A14" i="3"/>
  <c r="A13" i="3"/>
  <c r="A12" i="3"/>
  <c r="A11" i="3"/>
  <c r="A10" i="3"/>
  <c r="A9" i="3"/>
  <c r="A8" i="3"/>
  <c r="D20" i="3"/>
  <c r="I76" i="1"/>
  <c r="B19" i="3" s="1"/>
  <c r="H76" i="1"/>
  <c r="D79" i="1"/>
  <c r="B18" i="3" s="1"/>
  <c r="C79" i="1"/>
  <c r="I66" i="1"/>
  <c r="B17" i="3" s="1"/>
  <c r="H66" i="1"/>
  <c r="D68" i="1"/>
  <c r="B16" i="3" s="1"/>
  <c r="C68" i="1"/>
  <c r="I59" i="1"/>
  <c r="B15" i="3" s="1"/>
  <c r="H59" i="1"/>
  <c r="D59" i="1"/>
  <c r="B14" i="3" s="1"/>
  <c r="C59" i="1"/>
  <c r="I52" i="1"/>
  <c r="B13" i="3" s="1"/>
  <c r="H52" i="1"/>
  <c r="D52" i="1"/>
  <c r="B12" i="3" s="1"/>
  <c r="C52" i="1"/>
  <c r="I43" i="1"/>
  <c r="B11" i="3" s="1"/>
  <c r="H43" i="1"/>
  <c r="D44" i="1"/>
  <c r="B10" i="3" s="1"/>
  <c r="C44" i="1"/>
  <c r="I32" i="1"/>
  <c r="B9" i="3" s="1"/>
  <c r="H32" i="1"/>
  <c r="C33" i="1"/>
  <c r="D33" i="1"/>
  <c r="B8" i="3" s="1"/>
  <c r="E23" i="1"/>
  <c r="E24" i="1"/>
  <c r="E25" i="1"/>
  <c r="E26" i="1"/>
  <c r="E27" i="1"/>
  <c r="E28" i="1"/>
  <c r="E29" i="1"/>
  <c r="E30" i="1"/>
  <c r="E31" i="1"/>
  <c r="E32" i="1"/>
  <c r="C19" i="1"/>
  <c r="C12" i="1"/>
  <c r="J82" i="1"/>
  <c r="J80" i="1"/>
  <c r="J72" i="1"/>
  <c r="J73" i="1"/>
  <c r="J74" i="1"/>
  <c r="J75" i="1"/>
  <c r="J63" i="1"/>
  <c r="J64" i="1"/>
  <c r="J65" i="1"/>
  <c r="J56" i="1"/>
  <c r="J57" i="1"/>
  <c r="J58" i="1"/>
  <c r="J48" i="1"/>
  <c r="J49" i="1"/>
  <c r="J50" i="1"/>
  <c r="J51" i="1"/>
  <c r="J37" i="1"/>
  <c r="J38" i="1"/>
  <c r="J39" i="1"/>
  <c r="J40" i="1"/>
  <c r="J41" i="1"/>
  <c r="J42" i="1"/>
  <c r="J23" i="1"/>
  <c r="J24" i="1"/>
  <c r="J25" i="1"/>
  <c r="J26" i="1"/>
  <c r="J27" i="1"/>
  <c r="J28" i="1"/>
  <c r="J29" i="1"/>
  <c r="J30" i="1"/>
  <c r="J31" i="1"/>
  <c r="E72" i="1"/>
  <c r="E73" i="1"/>
  <c r="E74" i="1"/>
  <c r="E75" i="1"/>
  <c r="E76" i="1"/>
  <c r="E77" i="1"/>
  <c r="E78" i="1"/>
  <c r="E63" i="1"/>
  <c r="E64" i="1"/>
  <c r="E65" i="1"/>
  <c r="E66" i="1"/>
  <c r="E67" i="1"/>
  <c r="E56" i="1"/>
  <c r="E57" i="1"/>
  <c r="E58" i="1"/>
  <c r="E48" i="1"/>
  <c r="E49" i="1"/>
  <c r="E50" i="1"/>
  <c r="E51" i="1"/>
  <c r="E37" i="1"/>
  <c r="E38" i="1"/>
  <c r="E39" i="1"/>
  <c r="E40" i="1"/>
  <c r="E41" i="1"/>
  <c r="E42" i="1"/>
  <c r="E43" i="1"/>
  <c r="C9" i="3" l="1"/>
  <c r="B35" i="3"/>
  <c r="B31" i="3"/>
  <c r="B28" i="3"/>
  <c r="B32" i="3"/>
  <c r="B37" i="3"/>
  <c r="B29" i="3"/>
  <c r="B34" i="3"/>
  <c r="B39" i="3"/>
  <c r="B30" i="3"/>
  <c r="B36" i="3"/>
  <c r="B38" i="3"/>
  <c r="C13" i="3"/>
  <c r="E13" i="3" s="1"/>
  <c r="B33" i="3"/>
  <c r="C15" i="3"/>
  <c r="E15" i="3" s="1"/>
  <c r="C11" i="3"/>
  <c r="E11" i="3" s="1"/>
  <c r="C14" i="3"/>
  <c r="E14" i="3" s="1"/>
  <c r="C10" i="3"/>
  <c r="E10" i="3" s="1"/>
  <c r="C8" i="3"/>
  <c r="E8" i="3" s="1"/>
  <c r="C19" i="3"/>
  <c r="E19" i="3" s="1"/>
  <c r="C16" i="3"/>
  <c r="E16" i="3" s="1"/>
  <c r="C18" i="3"/>
  <c r="E18" i="3" s="1"/>
  <c r="C12" i="3"/>
  <c r="E12" i="3" s="1"/>
  <c r="E9" i="3"/>
  <c r="C17" i="3"/>
  <c r="E17" i="3" s="1"/>
  <c r="B20" i="3"/>
  <c r="B40" i="3" s="1"/>
  <c r="E33" i="1"/>
  <c r="E59" i="1"/>
  <c r="J84" i="1"/>
  <c r="H7" i="1"/>
  <c r="E44" i="1"/>
  <c r="J76" i="1"/>
  <c r="J59" i="1"/>
  <c r="J43" i="1"/>
  <c r="E52" i="1"/>
  <c r="E68" i="1"/>
  <c r="J32" i="1"/>
  <c r="J66" i="1"/>
  <c r="H9" i="1"/>
  <c r="J52" i="1"/>
  <c r="E79" i="1"/>
  <c r="H11" i="1" l="1"/>
  <c r="B41" i="3"/>
  <c r="E20" i="3"/>
  <c r="C20" i="3"/>
</calcChain>
</file>

<file path=xl/sharedStrings.xml><?xml version="1.0" encoding="utf-8"?>
<sst xmlns="http://schemas.openxmlformats.org/spreadsheetml/2006/main" count="181" uniqueCount="102">
  <si>
    <t>Projected monthly income</t>
  </si>
  <si>
    <t>Income 1</t>
  </si>
  <si>
    <t>Income 2</t>
  </si>
  <si>
    <t>Income 3</t>
  </si>
  <si>
    <t>Extra income</t>
  </si>
  <si>
    <t>Total monthly income</t>
  </si>
  <si>
    <t>Actual monthly income</t>
  </si>
  <si>
    <t>Housing</t>
  </si>
  <si>
    <t>Entertainment</t>
  </si>
  <si>
    <t>0</t>
  </si>
  <si>
    <t>Projected
cost</t>
  </si>
  <si>
    <t>Actual 
cost</t>
  </si>
  <si>
    <t>Difference</t>
  </si>
  <si>
    <t>Column1</t>
  </si>
  <si>
    <t>Projected 
cost</t>
  </si>
  <si>
    <t>Mortgage or rent</t>
  </si>
  <si>
    <t>Video/DVD/Blue Ray/4K</t>
  </si>
  <si>
    <t>Phone</t>
  </si>
  <si>
    <t>Digital Subscriptions</t>
  </si>
  <si>
    <t>Electricity</t>
  </si>
  <si>
    <t>Movies</t>
  </si>
  <si>
    <t>Gas</t>
  </si>
  <si>
    <t>Concerts</t>
  </si>
  <si>
    <t>Water and sewer</t>
  </si>
  <si>
    <t>Sporting events</t>
  </si>
  <si>
    <t>Live theater</t>
  </si>
  <si>
    <t>Waste removal</t>
  </si>
  <si>
    <t>Other</t>
  </si>
  <si>
    <t>Maintenance or repairs</t>
  </si>
  <si>
    <t>Supplies</t>
  </si>
  <si>
    <t>Subtotal</t>
  </si>
  <si>
    <t>Transportation</t>
  </si>
  <si>
    <t>Loans</t>
  </si>
  <si>
    <t>Vehicle payment</t>
  </si>
  <si>
    <t>Personal</t>
  </si>
  <si>
    <t>Bus/taxi fare</t>
  </si>
  <si>
    <t>Insurance</t>
  </si>
  <si>
    <t>Credit card</t>
  </si>
  <si>
    <t>Licensing</t>
  </si>
  <si>
    <t>Fuel</t>
  </si>
  <si>
    <t>Maintenance</t>
  </si>
  <si>
    <t>Taxes</t>
  </si>
  <si>
    <t>Home</t>
  </si>
  <si>
    <t>Federal</t>
  </si>
  <si>
    <t>Health</t>
  </si>
  <si>
    <t>State</t>
  </si>
  <si>
    <t>Life</t>
  </si>
  <si>
    <t>Local</t>
  </si>
  <si>
    <t>Food</t>
  </si>
  <si>
    <t>Savings or investments</t>
  </si>
  <si>
    <t>Groceries</t>
  </si>
  <si>
    <t>Retirement account</t>
  </si>
  <si>
    <t>Dining out</t>
  </si>
  <si>
    <t>Investment account</t>
  </si>
  <si>
    <t>Pets</t>
  </si>
  <si>
    <t>Gifts and donations</t>
  </si>
  <si>
    <t>Medical</t>
  </si>
  <si>
    <t>Grooming</t>
  </si>
  <si>
    <t>Charity 3</t>
  </si>
  <si>
    <t>Toys</t>
  </si>
  <si>
    <t>Personal care</t>
  </si>
  <si>
    <t>Legal</t>
  </si>
  <si>
    <t>Attorney</t>
  </si>
  <si>
    <t>Hair/nails</t>
  </si>
  <si>
    <t>Alimony</t>
  </si>
  <si>
    <t>Clothing</t>
  </si>
  <si>
    <t>Payments on lien or judgment</t>
  </si>
  <si>
    <t>Dry cleaning</t>
  </si>
  <si>
    <t>Health club</t>
  </si>
  <si>
    <t>Organization dues or fees</t>
  </si>
  <si>
    <t>Total projected cost</t>
  </si>
  <si>
    <t>Total actual cost</t>
  </si>
  <si>
    <t>Total difference</t>
  </si>
  <si>
    <t xml:space="preserve">Category </t>
  </si>
  <si>
    <t xml:space="preserve">Actual Cost </t>
  </si>
  <si>
    <t xml:space="preserve">% of Actual Monthly Income </t>
  </si>
  <si>
    <t>Goal %</t>
  </si>
  <si>
    <t>Recommended</t>
  </si>
  <si>
    <t>30 - 40%</t>
  </si>
  <si>
    <t>5 - 10%</t>
  </si>
  <si>
    <t xml:space="preserve">10 - 15% </t>
  </si>
  <si>
    <t>0 - 10%</t>
  </si>
  <si>
    <t>10 - 20%</t>
  </si>
  <si>
    <t xml:space="preserve">N/A </t>
  </si>
  <si>
    <t>10 - 15%</t>
  </si>
  <si>
    <t>1 - 5%</t>
  </si>
  <si>
    <t>5 to 10%</t>
  </si>
  <si>
    <t xml:space="preserve">Total </t>
  </si>
  <si>
    <t xml:space="preserve">Remainder Income </t>
  </si>
  <si>
    <t>Used for treasurers Wheel Creation</t>
  </si>
  <si>
    <t>oakgov.com/treasurer</t>
  </si>
  <si>
    <t>OAKLAND COUNTY TREASURER'S OFFICE</t>
  </si>
  <si>
    <t>County Treasurer, Robert Wittenberg</t>
  </si>
  <si>
    <t>St. Jude Hospital</t>
  </si>
  <si>
    <t>Facials</t>
  </si>
  <si>
    <t>Student Loan</t>
  </si>
  <si>
    <r>
      <t xml:space="preserve">Projected balance
</t>
    </r>
    <r>
      <rPr>
        <sz val="14"/>
        <color theme="1"/>
        <rFont val="Montserrat"/>
      </rPr>
      <t>(Projected income minus expenses)</t>
    </r>
  </si>
  <si>
    <r>
      <t xml:space="preserve">Actual balance
</t>
    </r>
    <r>
      <rPr>
        <sz val="14"/>
        <color theme="1"/>
        <rFont val="Montserrat"/>
      </rPr>
      <t>(Actual income minus expenses)</t>
    </r>
  </si>
  <si>
    <r>
      <t xml:space="preserve">Difference
</t>
    </r>
    <r>
      <rPr>
        <sz val="14"/>
        <color theme="1"/>
        <rFont val="Montserrat"/>
      </rPr>
      <t>(Actual minus projected)</t>
    </r>
  </si>
  <si>
    <t>Grace of Hope</t>
  </si>
  <si>
    <t>Internet</t>
  </si>
  <si>
    <r>
      <rPr>
        <sz val="12"/>
        <color theme="1"/>
        <rFont val="Montserrat Regular"/>
      </rPr>
      <t>Robert Wittenberg, Oakland County Treasurer</t>
    </r>
    <r>
      <rPr>
        <b/>
        <sz val="12"/>
        <color rgb="FF5A8EAE"/>
        <rFont val="Montserrat Regular"/>
      </rPr>
      <t xml:space="preserve">
</t>
    </r>
    <r>
      <rPr>
        <sz val="12"/>
        <color theme="1"/>
        <rFont val="Montserrat Regular"/>
      </rPr>
      <t>oakgov.com/smartfinance • smartfinance@oakgov.com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</si>
</sst>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164" formatCode="&quot;$&quot;#,##0.00"/>
    <numFmt numFmtId="165" formatCode="[&lt;=9999999]###\-####;\(###\)\ ###\-####"/>
    <numFmt numFmtId="166" formatCode="&quot;$&quot;#,##0"/>
  </numFmts>
  <fonts count="46">
    <font>
      <sz val="10"/>
      <color theme="1" tint="0.24994659260841701"/>
      <name val="Calibri"/>
      <family val="2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1"/>
      <color theme="0"/>
      <name val="Montserrat"/>
    </font>
    <font>
      <sz val="11"/>
      <color theme="1"/>
      <name val="Montserrat"/>
    </font>
    <font>
      <sz val="22"/>
      <color theme="3" tint="0.24994659260841701"/>
      <name val="Montserrat"/>
    </font>
    <font>
      <sz val="10"/>
      <color theme="0"/>
      <name val="Montserrat"/>
    </font>
    <font>
      <sz val="10"/>
      <color theme="1" tint="0.24994659260841701"/>
      <name val="Montserrat"/>
    </font>
    <font>
      <sz val="14"/>
      <color theme="1"/>
      <name val="Montserrat"/>
    </font>
    <font>
      <sz val="12"/>
      <color theme="1" tint="0.34998626667073579"/>
      <name val="Montserrat"/>
    </font>
    <font>
      <sz val="14"/>
      <color theme="1" tint="0.24994659260841701"/>
      <name val="Montserrat"/>
    </font>
    <font>
      <b/>
      <sz val="14"/>
      <color theme="1" tint="0.34998626667073579"/>
      <name val="Montserrat"/>
    </font>
    <font>
      <b/>
      <sz val="12"/>
      <color theme="1" tint="0.34998626667073579"/>
      <name val="Montserrat"/>
    </font>
    <font>
      <b/>
      <sz val="20"/>
      <color theme="8"/>
      <name val="Montserrat"/>
    </font>
    <font>
      <b/>
      <sz val="10"/>
      <color theme="1" tint="0.24994659260841701"/>
      <name val="Montserrat"/>
    </font>
    <font>
      <sz val="12"/>
      <name val="Montserrat"/>
    </font>
    <font>
      <b/>
      <sz val="12"/>
      <name val="Montserrat"/>
    </font>
    <font>
      <b/>
      <sz val="20"/>
      <color theme="1" tint="0.34998626667073579"/>
      <name val="Montserrat"/>
    </font>
    <font>
      <sz val="10"/>
      <color theme="8"/>
      <name val="Montserrat"/>
    </font>
    <font>
      <sz val="12"/>
      <color theme="0"/>
      <name val="Montserrat"/>
    </font>
    <font>
      <sz val="12"/>
      <color theme="1" tint="0.24994659260841701"/>
      <name val="Montserrat"/>
    </font>
    <font>
      <b/>
      <sz val="14"/>
      <color theme="0"/>
      <name val="Montserrat"/>
    </font>
    <font>
      <b/>
      <sz val="14"/>
      <color theme="8"/>
      <name val="Montserrat"/>
    </font>
    <font>
      <b/>
      <sz val="20"/>
      <color theme="0"/>
      <name val="Montserrat"/>
    </font>
    <font>
      <b/>
      <sz val="12"/>
      <color theme="1" tint="0.24994659260841701"/>
      <name val="Montserrat"/>
    </font>
    <font>
      <b/>
      <sz val="20"/>
      <color rgb="FF5A8EAE"/>
      <name val="Bebas Neue"/>
      <family val="2"/>
    </font>
    <font>
      <sz val="14"/>
      <color rgb="FF5A8EAE"/>
      <name val="Bebas Neue"/>
      <family val="2"/>
    </font>
    <font>
      <b/>
      <sz val="14"/>
      <name val="Montserrat"/>
    </font>
    <font>
      <sz val="12"/>
      <color rgb="FF111111"/>
      <name val="Montserrat"/>
    </font>
    <font>
      <sz val="10"/>
      <color theme="1" tint="0.24994659260841701"/>
      <name val="Calibri"/>
      <family val="2"/>
      <scheme val="minor"/>
    </font>
    <font>
      <sz val="20"/>
      <color rgb="FF5A8EAE"/>
      <name val="Bebas Neue"/>
      <family val="2"/>
    </font>
    <font>
      <sz val="18"/>
      <color rgb="FF5A8EAE"/>
      <name val="Bebas Neue"/>
      <family val="2"/>
    </font>
    <font>
      <sz val="14"/>
      <color rgb="FF111111"/>
      <name val="Montserrat"/>
    </font>
    <font>
      <b/>
      <sz val="20"/>
      <name val="Montserrat"/>
    </font>
    <font>
      <sz val="10"/>
      <name val="Montserrat"/>
    </font>
    <font>
      <b/>
      <sz val="18"/>
      <name val="Montserrat"/>
    </font>
    <font>
      <b/>
      <sz val="16"/>
      <name val="Montserrat"/>
    </font>
    <font>
      <b/>
      <sz val="10"/>
      <color rgb="FF1C6C56"/>
      <name val="Montserrat"/>
    </font>
    <font>
      <b/>
      <sz val="20"/>
      <color theme="1"/>
      <name val="Bebas Neue"/>
      <family val="2"/>
    </font>
    <font>
      <b/>
      <sz val="14"/>
      <color rgb="FF5A8EAE"/>
      <name val="Montserrat"/>
    </font>
    <font>
      <b/>
      <sz val="14"/>
      <color theme="1"/>
      <name val="Montserrat"/>
    </font>
    <font>
      <b/>
      <sz val="12"/>
      <color rgb="FF5A8EAE"/>
      <name val="Montserrat Regular"/>
    </font>
    <font>
      <sz val="12"/>
      <color theme="1"/>
      <name val="Montserrat Regular"/>
    </font>
    <font>
      <b/>
      <sz val="12"/>
      <color theme="0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89B6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rgb="FF5A8EAE"/>
      </bottom>
      <diagonal/>
    </border>
    <border>
      <left/>
      <right style="thin">
        <color theme="0" tint="-0.499984740745262"/>
      </right>
      <top/>
      <bottom style="thin">
        <color rgb="FF5A8EAE"/>
      </bottom>
      <diagonal/>
    </border>
    <border>
      <left style="thin">
        <color theme="0" tint="-0.499984740745262"/>
      </left>
      <right/>
      <top/>
      <bottom style="thin">
        <color rgb="FF5A8EAE"/>
      </bottom>
      <diagonal/>
    </border>
    <border>
      <left style="thin">
        <color rgb="FF5A8EAE"/>
      </left>
      <right/>
      <top style="thin">
        <color rgb="FF5A8EAE"/>
      </top>
      <bottom style="thin">
        <color rgb="FF5A8EAE"/>
      </bottom>
      <diagonal/>
    </border>
    <border>
      <left/>
      <right/>
      <top style="thin">
        <color rgb="FF5A8EAE"/>
      </top>
      <bottom style="thin">
        <color rgb="FF5A8EAE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2"/>
      </left>
      <right style="thin">
        <color theme="2"/>
      </right>
      <top style="thin">
        <color rgb="FF5A8EAE"/>
      </top>
      <bottom style="thin">
        <color theme="2"/>
      </bottom>
      <diagonal/>
    </border>
    <border>
      <left/>
      <right style="thin">
        <color theme="2"/>
      </right>
      <top style="thin">
        <color rgb="FF5A8EAE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Border="0" applyAlignment="0" applyProtection="0"/>
    <xf numFmtId="0" fontId="2" fillId="0" borderId="3" applyNumberFormat="0" applyFill="0" applyBorder="0" applyAlignment="0" applyProtection="0"/>
    <xf numFmtId="16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2" borderId="0" xfId="1" applyFont="1" applyFill="1" applyBorder="1"/>
    <xf numFmtId="0" fontId="8" fillId="0" borderId="0" xfId="0" applyFont="1"/>
    <xf numFmtId="0" fontId="9" fillId="0" borderId="0" xfId="0" applyFont="1"/>
    <xf numFmtId="0" fontId="9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8" fontId="16" fillId="0" borderId="0" xfId="0" applyNumberFormat="1" applyFont="1" applyAlignment="1">
      <alignment vertical="center"/>
    </xf>
    <xf numFmtId="0" fontId="17" fillId="2" borderId="0" xfId="2" applyFont="1" applyFill="1" applyBorder="1" applyAlignment="1">
      <alignment vertical="center"/>
    </xf>
    <xf numFmtId="8" fontId="18" fillId="2" borderId="0" xfId="0" applyNumberFormat="1" applyFont="1" applyFill="1" applyAlignment="1">
      <alignment vertical="center"/>
    </xf>
    <xf numFmtId="0" fontId="19" fillId="0" borderId="0" xfId="0" applyFont="1"/>
    <xf numFmtId="0" fontId="22" fillId="0" borderId="0" xfId="0" applyFont="1"/>
    <xf numFmtId="0" fontId="23" fillId="2" borderId="0" xfId="0" applyFont="1" applyFill="1" applyAlignment="1">
      <alignment horizontal="left" vertical="center" indent="1"/>
    </xf>
    <xf numFmtId="164" fontId="11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 indent="1"/>
    </xf>
    <xf numFmtId="164" fontId="22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 indent="1"/>
    </xf>
    <xf numFmtId="164" fontId="22" fillId="2" borderId="0" xfId="0" applyNumberFormat="1" applyFont="1" applyFill="1" applyAlignment="1">
      <alignment horizontal="left" vertical="center" indent="1"/>
    </xf>
    <xf numFmtId="0" fontId="24" fillId="2" borderId="0" xfId="0" applyFont="1" applyFill="1" applyAlignment="1">
      <alignment vertical="center"/>
    </xf>
    <xf numFmtId="164" fontId="22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 indent="1"/>
    </xf>
    <xf numFmtId="164" fontId="11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 indent="1"/>
    </xf>
    <xf numFmtId="0" fontId="26" fillId="2" borderId="0" xfId="0" applyFont="1" applyFill="1" applyAlignment="1">
      <alignment horizontal="left" vertical="center" indent="1"/>
    </xf>
    <xf numFmtId="0" fontId="26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23" fillId="2" borderId="0" xfId="0" applyFont="1" applyFill="1" applyAlignment="1">
      <alignment vertical="center"/>
    </xf>
    <xf numFmtId="164" fontId="24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left" vertical="center" indent="1"/>
    </xf>
    <xf numFmtId="0" fontId="17" fillId="2" borderId="6" xfId="2" applyFont="1" applyFill="1" applyBorder="1" applyAlignment="1">
      <alignment horizontal="left" vertical="center" indent="1"/>
    </xf>
    <xf numFmtId="8" fontId="17" fillId="2" borderId="7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vertical="center" indent="1"/>
    </xf>
    <xf numFmtId="164" fontId="30" fillId="2" borderId="0" xfId="0" applyNumberFormat="1" applyFont="1" applyFill="1" applyAlignment="1">
      <alignment horizontal="center" vertical="center"/>
    </xf>
    <xf numFmtId="0" fontId="30" fillId="2" borderId="6" xfId="2" applyFont="1" applyFill="1" applyBorder="1" applyAlignment="1">
      <alignment horizontal="left" vertical="center" indent="1"/>
    </xf>
    <xf numFmtId="8" fontId="30" fillId="2" borderId="7" xfId="0" applyNumberFormat="1" applyFont="1" applyFill="1" applyBorder="1" applyAlignment="1">
      <alignment horizontal="center" vertical="center"/>
    </xf>
    <xf numFmtId="0" fontId="30" fillId="2" borderId="4" xfId="2" applyFont="1" applyFill="1" applyBorder="1" applyAlignment="1">
      <alignment horizontal="left" vertical="center" indent="1"/>
    </xf>
    <xf numFmtId="8" fontId="30" fillId="2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164" fontId="30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5" xfId="0" applyFont="1" applyBorder="1"/>
    <xf numFmtId="0" fontId="12" fillId="0" borderId="16" xfId="0" applyFont="1" applyBorder="1"/>
    <xf numFmtId="164" fontId="22" fillId="0" borderId="15" xfId="0" applyNumberFormat="1" applyFont="1" applyBorder="1" applyAlignment="1">
      <alignment horizontal="center"/>
    </xf>
    <xf numFmtId="0" fontId="30" fillId="0" borderId="0" xfId="0" applyFont="1"/>
    <xf numFmtId="166" fontId="22" fillId="0" borderId="17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0" fontId="34" fillId="0" borderId="16" xfId="0" applyFont="1" applyBorder="1"/>
    <xf numFmtId="9" fontId="30" fillId="0" borderId="0" xfId="0" applyNumberFormat="1" applyFont="1" applyAlignment="1">
      <alignment horizontal="center"/>
    </xf>
    <xf numFmtId="0" fontId="30" fillId="0" borderId="20" xfId="0" applyFont="1" applyBorder="1" applyAlignment="1">
      <alignment horizontal="center"/>
    </xf>
    <xf numFmtId="0" fontId="34" fillId="0" borderId="15" xfId="0" applyFont="1" applyBorder="1"/>
    <xf numFmtId="164" fontId="30" fillId="0" borderId="15" xfId="0" applyNumberFormat="1" applyFont="1" applyBorder="1" applyAlignment="1">
      <alignment horizontal="center"/>
    </xf>
    <xf numFmtId="9" fontId="30" fillId="0" borderId="15" xfId="6" applyFont="1" applyBorder="1" applyAlignment="1">
      <alignment horizontal="center"/>
    </xf>
    <xf numFmtId="9" fontId="30" fillId="0" borderId="15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164" fontId="30" fillId="0" borderId="17" xfId="0" applyNumberFormat="1" applyFont="1" applyBorder="1" applyAlignment="1">
      <alignment horizontal="center"/>
    </xf>
    <xf numFmtId="9" fontId="30" fillId="0" borderId="19" xfId="6" applyFont="1" applyBorder="1" applyAlignment="1">
      <alignment horizontal="center"/>
    </xf>
    <xf numFmtId="10" fontId="30" fillId="0" borderId="17" xfId="6" applyNumberFormat="1" applyFont="1" applyFill="1" applyBorder="1" applyAlignment="1">
      <alignment horizontal="center"/>
    </xf>
    <xf numFmtId="10" fontId="30" fillId="0" borderId="15" xfId="6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2" borderId="0" xfId="2" applyFont="1" applyFill="1" applyBorder="1" applyAlignment="1">
      <alignment horizontal="left" vertical="center" inden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29" fillId="6" borderId="8" xfId="2" applyFont="1" applyFill="1" applyBorder="1" applyAlignment="1">
      <alignment horizontal="left" vertical="center" indent="1"/>
    </xf>
    <xf numFmtId="8" fontId="18" fillId="6" borderId="9" xfId="0" applyNumberFormat="1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left" vertical="center" indent="1"/>
    </xf>
    <xf numFmtId="164" fontId="45" fillId="8" borderId="18" xfId="0" applyNumberFormat="1" applyFont="1" applyFill="1" applyBorder="1" applyAlignment="1">
      <alignment horizontal="center" vertical="center"/>
    </xf>
    <xf numFmtId="9" fontId="45" fillId="8" borderId="18" xfId="6" applyFont="1" applyFill="1" applyBorder="1" applyAlignment="1">
      <alignment horizontal="center" vertical="center"/>
    </xf>
    <xf numFmtId="0" fontId="23" fillId="8" borderId="0" xfId="0" applyFont="1" applyFill="1" applyAlignment="1">
      <alignment horizontal="left" vertical="center" indent="1"/>
    </xf>
    <xf numFmtId="164" fontId="21" fillId="8" borderId="0" xfId="0" applyNumberFormat="1" applyFont="1" applyFill="1" applyAlignment="1">
      <alignment horizontal="center" vertical="center"/>
    </xf>
    <xf numFmtId="164" fontId="45" fillId="8" borderId="0" xfId="0" applyNumberFormat="1" applyFont="1" applyFill="1" applyAlignment="1">
      <alignment horizontal="center" vertical="center"/>
    </xf>
    <xf numFmtId="164" fontId="23" fillId="8" borderId="0" xfId="0" applyNumberFormat="1" applyFont="1" applyFill="1" applyAlignment="1">
      <alignment horizontal="center" vertical="center"/>
    </xf>
    <xf numFmtId="0" fontId="42" fillId="3" borderId="25" xfId="2" applyFont="1" applyFill="1" applyBorder="1" applyAlignment="1">
      <alignment horizontal="left" vertical="center" wrapText="1" indent="1"/>
    </xf>
    <xf numFmtId="0" fontId="42" fillId="3" borderId="21" xfId="2" applyFont="1" applyFill="1" applyBorder="1" applyAlignment="1">
      <alignment horizontal="left" vertical="center" wrapText="1" indent="1"/>
    </xf>
    <xf numFmtId="0" fontId="42" fillId="3" borderId="27" xfId="2" applyFont="1" applyFill="1" applyBorder="1" applyAlignment="1">
      <alignment horizontal="left" vertical="center" wrapText="1" indent="1"/>
    </xf>
    <xf numFmtId="0" fontId="42" fillId="3" borderId="28" xfId="2" applyFont="1" applyFill="1" applyBorder="1" applyAlignment="1">
      <alignment horizontal="left" vertical="center" wrapText="1" indent="1"/>
    </xf>
    <xf numFmtId="8" fontId="13" fillId="3" borderId="26" xfId="0" applyNumberFormat="1" applyFont="1" applyFill="1" applyBorder="1" applyAlignment="1">
      <alignment horizontal="center" vertical="center"/>
    </xf>
    <xf numFmtId="8" fontId="13" fillId="3" borderId="29" xfId="0" applyNumberFormat="1" applyFont="1" applyFill="1" applyBorder="1" applyAlignment="1">
      <alignment horizontal="center" vertical="center"/>
    </xf>
    <xf numFmtId="8" fontId="42" fillId="4" borderId="24" xfId="0" applyNumberFormat="1" applyFont="1" applyFill="1" applyBorder="1" applyAlignment="1">
      <alignment horizontal="center" vertical="center"/>
    </xf>
    <xf numFmtId="8" fontId="42" fillId="4" borderId="26" xfId="0" applyNumberFormat="1" applyFont="1" applyFill="1" applyBorder="1" applyAlignment="1">
      <alignment horizontal="center" vertical="center"/>
    </xf>
    <xf numFmtId="8" fontId="42" fillId="5" borderId="26" xfId="0" applyNumberFormat="1" applyFont="1" applyFill="1" applyBorder="1" applyAlignment="1">
      <alignment horizontal="center" vertical="center"/>
    </xf>
    <xf numFmtId="0" fontId="42" fillId="5" borderId="25" xfId="2" applyFont="1" applyFill="1" applyBorder="1" applyAlignment="1">
      <alignment horizontal="left" vertical="center" wrapText="1" indent="1"/>
    </xf>
    <xf numFmtId="0" fontId="42" fillId="5" borderId="21" xfId="2" applyFont="1" applyFill="1" applyBorder="1" applyAlignment="1">
      <alignment horizontal="left" vertical="center" wrapText="1" indent="1"/>
    </xf>
    <xf numFmtId="0" fontId="42" fillId="4" borderId="22" xfId="2" applyFont="1" applyFill="1" applyBorder="1" applyAlignment="1">
      <alignment horizontal="left" vertical="center" wrapText="1" indent="1"/>
    </xf>
    <xf numFmtId="0" fontId="42" fillId="4" borderId="23" xfId="2" applyFont="1" applyFill="1" applyBorder="1" applyAlignment="1">
      <alignment horizontal="left" vertical="center" wrapText="1" indent="1"/>
    </xf>
    <xf numFmtId="0" fontId="42" fillId="4" borderId="25" xfId="2" applyFont="1" applyFill="1" applyBorder="1" applyAlignment="1">
      <alignment horizontal="left" vertical="center" wrapText="1" indent="1"/>
    </xf>
    <xf numFmtId="0" fontId="42" fillId="4" borderId="21" xfId="2" applyFont="1" applyFill="1" applyBorder="1" applyAlignment="1">
      <alignment horizontal="left" vertical="center" wrapText="1" indent="1"/>
    </xf>
    <xf numFmtId="0" fontId="40" fillId="2" borderId="0" xfId="0" applyFont="1" applyFill="1" applyAlignment="1">
      <alignment horizontal="left" vertical="center" indent="1"/>
    </xf>
    <xf numFmtId="0" fontId="27" fillId="2" borderId="0" xfId="0" applyFont="1" applyFill="1" applyAlignment="1">
      <alignment horizontal="left" vertical="center" indent="1"/>
    </xf>
    <xf numFmtId="0" fontId="40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40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17" fillId="0" borderId="0" xfId="0" applyFont="1" applyAlignment="1">
      <alignment horizontal="left"/>
    </xf>
    <xf numFmtId="0" fontId="43" fillId="0" borderId="0" xfId="0" applyFont="1" applyAlignment="1">
      <alignment horizontal="left" vertical="top" wrapText="1" indent="11"/>
    </xf>
    <xf numFmtId="0" fontId="43" fillId="0" borderId="0" xfId="0" applyFont="1" applyAlignment="1">
      <alignment horizontal="left" vertical="top" indent="11"/>
    </xf>
    <xf numFmtId="0" fontId="22" fillId="0" borderId="0" xfId="0" applyFont="1" applyAlignment="1">
      <alignment horizontal="center"/>
    </xf>
    <xf numFmtId="0" fontId="42" fillId="7" borderId="25" xfId="2" applyFont="1" applyFill="1" applyBorder="1" applyAlignment="1">
      <alignment horizontal="left" vertical="center" wrapText="1" indent="1"/>
    </xf>
    <xf numFmtId="0" fontId="42" fillId="7" borderId="21" xfId="2" applyFont="1" applyFill="1" applyBorder="1" applyAlignment="1">
      <alignment horizontal="left" vertical="center" wrapText="1" indent="1"/>
    </xf>
    <xf numFmtId="0" fontId="42" fillId="7" borderId="27" xfId="2" applyFont="1" applyFill="1" applyBorder="1" applyAlignment="1">
      <alignment horizontal="left" vertical="center" wrapText="1" indent="1"/>
    </xf>
    <xf numFmtId="0" fontId="42" fillId="7" borderId="28" xfId="2" applyFont="1" applyFill="1" applyBorder="1" applyAlignment="1">
      <alignment horizontal="left" vertical="center" wrapText="1" indent="1"/>
    </xf>
    <xf numFmtId="0" fontId="40" fillId="2" borderId="11" xfId="3" applyFont="1" applyFill="1" applyBorder="1" applyAlignment="1">
      <alignment horizontal="left" vertical="center" indent="1"/>
    </xf>
    <xf numFmtId="0" fontId="28" fillId="2" borderId="12" xfId="3" applyFont="1" applyFill="1" applyBorder="1" applyAlignment="1">
      <alignment horizontal="left" vertical="center" indent="1"/>
    </xf>
    <xf numFmtId="0" fontId="27" fillId="2" borderId="12" xfId="3" applyFont="1" applyFill="1" applyBorder="1" applyAlignment="1">
      <alignment horizontal="left" vertical="center" indent="1"/>
    </xf>
    <xf numFmtId="8" fontId="42" fillId="7" borderId="26" xfId="0" applyNumberFormat="1" applyFont="1" applyFill="1" applyBorder="1" applyAlignment="1">
      <alignment horizontal="center" vertical="center"/>
    </xf>
    <xf numFmtId="8" fontId="42" fillId="7" borderId="29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/>
    <xf numFmtId="0" fontId="32" fillId="0" borderId="13" xfId="0" applyFont="1" applyBorder="1" applyAlignment="1">
      <alignment horizontal="center" vertical="center" wrapText="1"/>
    </xf>
  </cellXfs>
  <cellStyles count="7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6" builtinId="5"/>
    <cellStyle name="Phone" xfId="4" xr:uid="{70E46558-98AC-446F-861A-54F270CBD905}"/>
  </cellStyles>
  <dxfs count="193"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ill>
        <patternFill>
          <bgColor rgb="FFBF942D"/>
        </patternFill>
      </fill>
    </dxf>
    <dxf>
      <fill>
        <patternFill>
          <bgColor rgb="FFBF942D"/>
        </patternFill>
      </fill>
    </dxf>
    <dxf>
      <fill>
        <patternFill>
          <bgColor rgb="FFCC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Montserra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b/>
        <i val="0"/>
        <strike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Montserrat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Montserra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0691854609822"/>
        </left>
        <right style="thin">
          <color theme="0" tint="-0.14990691854609822"/>
        </right>
        <top/>
        <bottom/>
      </border>
    </dxf>
    <dxf>
      <border diagonalUp="0" diagonalDown="0">
        <left/>
        <right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</dxf>
    <dxf>
      <border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rgb="FF111111"/>
        <name val="Montserrat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Montserrat"/>
        <scheme val="none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color rgb="FF11111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ontserrat"/>
        <scheme val="none"/>
      </font>
      <numFmt numFmtId="164" formatCode="&quot;$&quot;#,##0.00"/>
      <fill>
        <patternFill patternType="solid">
          <fgColor indexed="64"/>
          <bgColor rgb="FF289B67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Montserrat"/>
        <scheme val="none"/>
      </font>
      <fill>
        <patternFill patternType="solid">
          <fgColor indexed="64"/>
          <bgColor rgb="FF289B67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</dxf>
    <dxf>
      <font>
        <strike val="0"/>
        <outline val="0"/>
        <shadow val="0"/>
        <u val="none"/>
        <vertAlign val="baseline"/>
        <color theme="0"/>
        <name val="Montserrat"/>
        <scheme val="none"/>
      </font>
      <fill>
        <patternFill patternType="solid">
          <fgColor indexed="64"/>
          <bgColor rgb="FF289B67"/>
        </patternFill>
      </fill>
    </dxf>
    <dxf>
      <font>
        <strike val="0"/>
        <outline val="0"/>
        <shadow val="0"/>
        <u val="none"/>
        <vertAlign val="baseline"/>
        <sz val="12"/>
        <color rgb="FF111111"/>
        <name val="Montserrat"/>
        <scheme val="none"/>
      </font>
    </dxf>
    <dxf>
      <border>
        <top style="thin">
          <color auto="1"/>
        </top>
        <vertical style="thin">
          <color auto="1"/>
        </vertical>
        <horizontal style="thin">
          <color auto="1"/>
        </horizontal>
      </border>
    </dxf>
    <dxf>
      <fill>
        <patternFill>
          <bgColor theme="9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4" defaultTableStyle="TableStyleMedium2" defaultPivotStyle="PivotStyleLight16">
    <tableStyle name="Address Book" pivot="0" count="3" xr9:uid="{00000000-0011-0000-FFFF-FFFF00000000}">
      <tableStyleElement type="wholeTable" dxfId="192"/>
      <tableStyleElement type="headerRow" dxfId="191"/>
      <tableStyleElement type="totalRow" dxfId="190"/>
    </tableStyle>
    <tableStyle name="Personal monthly budget" pivot="0" count="7" xr9:uid="{DF2684C2-C435-47FA-9646-E632C3AE8948}">
      <tableStyleElement type="wholeTable" dxfId="189"/>
      <tableStyleElement type="headerRow" dxfId="188"/>
      <tableStyleElement type="totalRow" dxfId="187"/>
      <tableStyleElement type="firstColumn" dxfId="186"/>
      <tableStyleElement type="lastColumn" dxfId="185"/>
      <tableStyleElement type="firstRowStripe" dxfId="184"/>
      <tableStyleElement type="firstColumnStripe" dxfId="183"/>
    </tableStyle>
    <tableStyle name="Table Style 1" pivot="0" count="1" xr9:uid="{B69E3CA1-3C43-4DC9-AB27-D5132D1F77BF}">
      <tableStyleElement type="wholeTable" dxfId="182"/>
    </tableStyle>
    <tableStyle name="Warrior Academy Table Style " pivot="0" count="1" xr9:uid="{105925EB-9FDB-43E7-903C-55A3293F3AAE}">
      <tableStyleElement type="wholeTable" dxfId="181"/>
    </tableStyle>
  </tableStyles>
  <colors>
    <mruColors>
      <color rgb="FF289B67"/>
      <color rgb="FF5A8EAE"/>
      <color rgb="FFFF66FF"/>
      <color rgb="FFFFFFCC"/>
      <color rgb="FF1C6C56"/>
      <color rgb="FFBF942D"/>
      <color rgb="FFCC0000"/>
      <color rgb="FF990000"/>
      <color rgb="FF111111"/>
      <color rgb="FF354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5A8EAE"/>
                </a:solidFill>
                <a:latin typeface="Jcorbs" pitchFamily="50" charset="0"/>
              </a:rPr>
              <a:t>Treasurers </a:t>
            </a:r>
            <a:r>
              <a:rPr lang="en-US" b="1" baseline="0">
                <a:solidFill>
                  <a:srgbClr val="5A8EAE"/>
                </a:solidFill>
                <a:latin typeface="Jcorbs" pitchFamily="50" charset="0"/>
              </a:rPr>
              <a:t>Wheel of Spending</a:t>
            </a:r>
            <a:endParaRPr lang="en-US" b="1">
              <a:solidFill>
                <a:srgbClr val="5A8EAE"/>
              </a:solidFill>
              <a:latin typeface="Jcorbs" pitchFamily="50" charset="0"/>
            </a:endParaRPr>
          </a:p>
        </c:rich>
      </c:tx>
      <c:layout>
        <c:manualLayout>
          <c:xMode val="edge"/>
          <c:yMode val="edge"/>
          <c:x val="1.3068226120857701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576252091295605"/>
          <c:y val="0.11693512772618281"/>
          <c:w val="0.51207834108455741"/>
          <c:h val="0.85263278845115853"/>
        </c:manualLayout>
      </c:layout>
      <c:pieChart>
        <c:varyColors val="1"/>
        <c:ser>
          <c:idx val="0"/>
          <c:order val="0"/>
          <c:tx>
            <c:strRef>
              <c:f>'Category Buckets'!$A$28:$A$40</c:f>
              <c:strCache>
                <c:ptCount val="13"/>
                <c:pt idx="0">
                  <c:v>Housing</c:v>
                </c:pt>
                <c:pt idx="1">
                  <c:v>Entertainment</c:v>
                </c:pt>
                <c:pt idx="2">
                  <c:v>Transportation</c:v>
                </c:pt>
                <c:pt idx="3">
                  <c:v>Loans</c:v>
                </c:pt>
                <c:pt idx="4">
                  <c:v>Insurance</c:v>
                </c:pt>
                <c:pt idx="5">
                  <c:v>Taxes</c:v>
                </c:pt>
                <c:pt idx="6">
                  <c:v>Food</c:v>
                </c:pt>
                <c:pt idx="7">
                  <c:v>Savings or investments</c:v>
                </c:pt>
                <c:pt idx="8">
                  <c:v>Pets</c:v>
                </c:pt>
                <c:pt idx="9">
                  <c:v>Gifts and donations</c:v>
                </c:pt>
                <c:pt idx="10">
                  <c:v>Personal care</c:v>
                </c:pt>
                <c:pt idx="11">
                  <c:v>Legal</c:v>
                </c:pt>
                <c:pt idx="12">
                  <c:v>Remainder Income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66-4FEF-8CA1-30E434507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66-4FEF-8CA1-30E434507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66-4FEF-8CA1-30E434507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66-4FEF-8CA1-30E4345076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66-4FEF-8CA1-30E4345076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66-4FEF-8CA1-30E4345076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66-4FEF-8CA1-30E4345076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E6-4E44-AF93-7456AC1ED7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D66-4FEF-8CA1-30E4345076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D66-4FEF-8CA1-30E4345076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D66-4FEF-8CA1-30E4345076B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D66-4FEF-8CA1-30E4345076B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D66-4FEF-8CA1-30E4345076B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('Category Buckets'!$A$28:$A$40,'Category Buckets'!$B$28:$B$40)</c:f>
              <c:strCache>
                <c:ptCount val="26"/>
                <c:pt idx="0">
                  <c:v>Housing</c:v>
                </c:pt>
                <c:pt idx="1">
                  <c:v>Entertainment</c:v>
                </c:pt>
                <c:pt idx="2">
                  <c:v>Transportation</c:v>
                </c:pt>
                <c:pt idx="3">
                  <c:v>Loans</c:v>
                </c:pt>
                <c:pt idx="4">
                  <c:v>Insurance</c:v>
                </c:pt>
                <c:pt idx="5">
                  <c:v>Taxes</c:v>
                </c:pt>
                <c:pt idx="6">
                  <c:v>Food</c:v>
                </c:pt>
                <c:pt idx="7">
                  <c:v>Savings or investments</c:v>
                </c:pt>
                <c:pt idx="8">
                  <c:v>Pets</c:v>
                </c:pt>
                <c:pt idx="9">
                  <c:v>Gifts and donations</c:v>
                </c:pt>
                <c:pt idx="10">
                  <c:v>Personal care</c:v>
                </c:pt>
                <c:pt idx="11">
                  <c:v>Legal</c:v>
                </c:pt>
                <c:pt idx="12">
                  <c:v>Remainder Income </c:v>
                </c:pt>
                <c:pt idx="13">
                  <c:v>$0</c:v>
                </c:pt>
                <c:pt idx="14">
                  <c:v>$0.00</c:v>
                </c:pt>
                <c:pt idx="15">
                  <c:v>$0.00</c:v>
                </c:pt>
                <c:pt idx="16">
                  <c:v>$0.00</c:v>
                </c:pt>
                <c:pt idx="17">
                  <c:v>$0.00</c:v>
                </c:pt>
                <c:pt idx="18">
                  <c:v>$0.00</c:v>
                </c:pt>
                <c:pt idx="19">
                  <c:v>$0.00</c:v>
                </c:pt>
                <c:pt idx="20">
                  <c:v>$0.00</c:v>
                </c:pt>
                <c:pt idx="21">
                  <c:v>$0.00</c:v>
                </c:pt>
                <c:pt idx="22">
                  <c:v>$0.00</c:v>
                </c:pt>
                <c:pt idx="23">
                  <c:v>$0.00</c:v>
                </c:pt>
                <c:pt idx="24">
                  <c:v>$0.00</c:v>
                </c:pt>
                <c:pt idx="25">
                  <c:v>$0.00</c:v>
                </c:pt>
              </c:strCache>
            </c:strRef>
          </c:cat>
          <c:val>
            <c:numRef>
              <c:f>'Category Buckets'!$B$28:$B$40</c:f>
              <c:numCache>
                <c:formatCode>"$"#,##0.00</c:formatCode>
                <c:ptCount val="13"/>
                <c:pt idx="0" formatCode="&quot;$&quot;#,##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6-4E44-AF93-7456AC1ED7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83527497659271"/>
          <c:y val="0.19792385661431569"/>
          <c:w val="0.15549624717962887"/>
          <c:h val="0.56962418177714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151829</xdr:rowOff>
    </xdr:from>
    <xdr:to>
      <xdr:col>1</xdr:col>
      <xdr:colOff>2298700</xdr:colOff>
      <xdr:row>3</xdr:row>
      <xdr:rowOff>215915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57BD7C-6937-2AA2-AED6-CA8743C82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023" y="151829"/>
          <a:ext cx="2260600" cy="90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5</xdr:row>
      <xdr:rowOff>223837</xdr:rowOff>
    </xdr:from>
    <xdr:to>
      <xdr:col>20</xdr:col>
      <xdr:colOff>38100</xdr:colOff>
      <xdr:row>23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F3DED4-2436-3A51-C0D7-8DC8BD25F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296883</xdr:colOff>
      <xdr:row>1</xdr:row>
      <xdr:rowOff>24741</xdr:rowOff>
    </xdr:from>
    <xdr:to>
      <xdr:col>0</xdr:col>
      <xdr:colOff>2011616</xdr:colOff>
      <xdr:row>3</xdr:row>
      <xdr:rowOff>151873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66C0FF-8D12-4F91-91A2-EC6C4C0FB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883" y="259773"/>
          <a:ext cx="1714733" cy="8693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22:E33" totalsRowCount="1" dataDxfId="180" totalsRowDxfId="179">
  <autoFilter ref="B22:E32" xr:uid="{00000000-000C-0000-FFFF-FFFF0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0" totalsRowLabel="Subtotal" dataDxfId="178" totalsRowDxfId="177"/>
    <tableColumn id="2" xr3:uid="{00000000-0010-0000-0000-000002000000}" name="Projected_x000a_cost" totalsRowFunction="sum" dataDxfId="176" totalsRowDxfId="175"/>
    <tableColumn id="3" xr3:uid="{00000000-0010-0000-0000-000003000000}" name="Actual _x000a_cost" totalsRowFunction="sum" dataDxfId="174" totalsRowDxfId="173"/>
    <tableColumn id="4" xr3:uid="{00000000-0010-0000-0000-000004000000}" name="Difference" totalsRowFunction="sum" dataDxfId="172" totalsRowDxfId="171">
      <calculatedColumnFormula>Housing[[#This Row],[Projected
cost]]-Housing[[#This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62:E68" totalsRowCount="1" headerRowDxfId="61" dataDxfId="59" totalsRowDxfId="58" headerRowBorderDxfId="60" totalsRowBorderDxfId="57">
  <autoFilter ref="B62:E67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0" totalsRowLabel="Subtotal" dataDxfId="56" totalsRowDxfId="55"/>
    <tableColumn id="2" xr3:uid="{00000000-0010-0000-0900-000002000000}" name="Projected _x000a_cost" totalsRowFunction="sum" dataDxfId="54" totalsRowDxfId="53"/>
    <tableColumn id="3" xr3:uid="{00000000-0010-0000-0900-000003000000}" name="Actual _x000a_cost" totalsRowFunction="sum" dataDxfId="52" totalsRowDxfId="51"/>
    <tableColumn id="4" xr3:uid="{00000000-0010-0000-0900-000004000000}" name="Difference" totalsRowFunction="sum" dataDxfId="50" totalsRowDxfId="49">
      <calculatedColumnFormula>Pets[[#This Row],[Projected 
cost]]-Pets[[#This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71:J76" totalsRowCount="1" dataDxfId="47" totalsRowDxfId="46" headerRowBorderDxfId="48" totalsRowBorderDxfId="45">
  <autoFilter ref="G71:J75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0" totalsRowLabel="Subtotal" dataDxfId="44" totalsRowDxfId="43"/>
    <tableColumn id="2" xr3:uid="{00000000-0010-0000-0A00-000002000000}" name="Projected _x000a_cost" totalsRowFunction="sum" dataDxfId="42" totalsRowDxfId="41"/>
    <tableColumn id="3" xr3:uid="{00000000-0010-0000-0A00-000003000000}" name="Actual _x000a_cost" totalsRowFunction="sum" dataDxfId="40" totalsRowDxfId="39"/>
    <tableColumn id="4" xr3:uid="{00000000-0010-0000-0A00-000004000000}" name="Difference" totalsRowFunction="sum" dataDxfId="38" totalsRowDxfId="37">
      <calculatedColumnFormula>Legal[[#This Row],[Projected 
cost]]-Legal[[#This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71:E79" totalsRowCount="1" headerRowDxfId="36" dataDxfId="34" totalsRowDxfId="33" headerRowBorderDxfId="35" totalsRowBorderDxfId="32">
  <autoFilter ref="B71:E78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0" totalsRowLabel="Subtotal" dataDxfId="31" totalsRowDxfId="30"/>
    <tableColumn id="2" xr3:uid="{00000000-0010-0000-0B00-000002000000}" name="Projected _x000a_cost" totalsRowFunction="sum" dataDxfId="29" totalsRowDxfId="28"/>
    <tableColumn id="3" xr3:uid="{00000000-0010-0000-0B00-000003000000}" name="Actual _x000a_cost" totalsRowFunction="sum" dataDxfId="27" totalsRowDxfId="26"/>
    <tableColumn id="4" xr3:uid="{00000000-0010-0000-0B00-000004000000}" name="Difference" totalsRowFunction="sum" dataDxfId="25" totalsRowDxfId="24">
      <calculatedColumnFormula>PersonalCare[[#This Row],[Projected 
cost]]-PersonalCare[[#This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22:J32" totalsRowCount="1" headerRowDxfId="170" dataDxfId="169" totalsRowDxfId="167" tableBorderDxfId="168" totalsRowBorderDxfId="166">
  <autoFilter ref="G22:J3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lumn1" totalsRowLabel="Subtotal" dataDxfId="165" totalsRowDxfId="164"/>
    <tableColumn id="2" xr3:uid="{00000000-0010-0000-0100-000002000000}" name="Projected _x000a_cost" totalsRowFunction="sum" dataDxfId="163" totalsRowDxfId="162"/>
    <tableColumn id="3" xr3:uid="{00000000-0010-0000-0100-000003000000}" name="Actual _x000a_cost" totalsRowFunction="sum" dataDxfId="161" totalsRowDxfId="160"/>
    <tableColumn id="4" xr3:uid="{00000000-0010-0000-0100-000004000000}" name="Difference" totalsRowFunction="sum" dataDxfId="159" totalsRowDxfId="158">
      <calculatedColumnFormula>Entertainment[[#This Row],[Projected 
cost]]-Entertainment[[#This Row],[Actual 
cost]]</calculatedColumnFormula>
    </tableColumn>
  </tableColumns>
  <tableStyleInfo name="Address Book" showFirstColumn="0" showLastColumn="0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36:J43" totalsRowCount="1" headerRowDxfId="157" dataDxfId="155" totalsRowDxfId="153" headerRowBorderDxfId="156" tableBorderDxfId="154" totalsRowBorderDxfId="152">
  <autoFilter ref="G36:J4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Column1" totalsRowLabel="Subtotal" dataDxfId="151" totalsRowDxfId="150"/>
    <tableColumn id="2" xr3:uid="{00000000-0010-0000-0200-000002000000}" name="Projected _x000a_cost" totalsRowFunction="sum" dataDxfId="149" totalsRowDxfId="148"/>
    <tableColumn id="3" xr3:uid="{00000000-0010-0000-0200-000003000000}" name="Actual _x000a_cost" totalsRowFunction="sum" dataDxfId="147" totalsRowDxfId="146"/>
    <tableColumn id="4" xr3:uid="{00000000-0010-0000-0200-000004000000}" name="Difference" totalsRowFunction="sum" dataDxfId="145" totalsRowDxfId="144">
      <calculatedColumnFormula>Loans[[#This Row],[Projected 
cost]]-Loans[[#This Row],[Actual 
cost]]</calculatedColumnFormula>
    </tableColumn>
  </tableColumns>
  <tableStyleInfo name="Address Book" showFirstColumn="0" showLastColumn="0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36:E44" totalsRowCount="1" headerRowDxfId="143" dataDxfId="141" totalsRowDxfId="139" headerRowBorderDxfId="142" tableBorderDxfId="140" totalsRowBorderDxfId="138">
  <autoFilter ref="B36:E43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0" totalsRowLabel="Subtotal" dataDxfId="137" totalsRowDxfId="136"/>
    <tableColumn id="2" xr3:uid="{00000000-0010-0000-0300-000002000000}" name="Projected _x000a_cost" totalsRowFunction="sum" dataDxfId="135" totalsRowDxfId="134"/>
    <tableColumn id="3" xr3:uid="{00000000-0010-0000-0300-000003000000}" name="Actual _x000a_cost" totalsRowFunction="sum" dataDxfId="133" totalsRowDxfId="132"/>
    <tableColumn id="4" xr3:uid="{00000000-0010-0000-0300-000004000000}" name="Difference" totalsRowFunction="sum" dataDxfId="131" totalsRowDxfId="130">
      <calculatedColumnFormula>Transportation[[#This Row],[Projected 
cost]]-Transportation[[#This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47:E52" totalsRowCount="1" headerRowDxfId="129" dataDxfId="127" totalsRowDxfId="125" headerRowBorderDxfId="128" tableBorderDxfId="126" totalsRowBorderDxfId="124">
  <autoFilter ref="B47:E51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0" totalsRowLabel="Subtotal" dataDxfId="123" totalsRowDxfId="122"/>
    <tableColumn id="2" xr3:uid="{00000000-0010-0000-0400-000002000000}" name="Projected_x000a_cost" totalsRowFunction="sum" dataDxfId="121" totalsRowDxfId="120"/>
    <tableColumn id="3" xr3:uid="{00000000-0010-0000-0400-000003000000}" name="Actual _x000a_cost" totalsRowFunction="sum" dataDxfId="119" totalsRowDxfId="118"/>
    <tableColumn id="4" xr3:uid="{00000000-0010-0000-0400-000004000000}" name="Difference" totalsRowFunction="sum" dataDxfId="117" totalsRowDxfId="116">
      <calculatedColumnFormula>Insurance[[#This Row],[Projected
cost]]-Insurance[[#This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47:J52" totalsRowCount="1" headerRowDxfId="115" dataDxfId="113" totalsRowDxfId="111" headerRowBorderDxfId="114" tableBorderDxfId="112" totalsRowBorderDxfId="110">
  <autoFilter ref="G47:J51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0" totalsRowLabel="Subtotal" dataDxfId="109" totalsRowDxfId="108"/>
    <tableColumn id="2" xr3:uid="{00000000-0010-0000-0500-000002000000}" name="Projected _x000a_cost" totalsRowFunction="sum" dataDxfId="107" totalsRowDxfId="106"/>
    <tableColumn id="3" xr3:uid="{00000000-0010-0000-0500-000003000000}" name="Actual _x000a_cost" totalsRowFunction="sum" dataDxfId="105" totalsRowDxfId="104"/>
    <tableColumn id="4" xr3:uid="{00000000-0010-0000-0500-000004000000}" name="Difference" totalsRowFunction="sum" dataDxfId="103" totalsRowDxfId="102">
      <calculatedColumnFormula>Taxes[[#This Row],[Projected 
cost]]-Taxes[[#This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55:J59" totalsRowCount="1" headerRowDxfId="101" dataDxfId="99" totalsRowDxfId="98" headerRowBorderDxfId="100" totalsRowBorderDxfId="97">
  <autoFilter ref="G55:J58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0" totalsRowLabel="Subtotal" dataDxfId="96" totalsRowDxfId="95"/>
    <tableColumn id="2" xr3:uid="{00000000-0010-0000-0600-000002000000}" name="Projected _x000a_cost" totalsRowFunction="sum" dataDxfId="94" totalsRowDxfId="93"/>
    <tableColumn id="3" xr3:uid="{00000000-0010-0000-0600-000003000000}" name="Actual _x000a_cost" totalsRowFunction="sum" dataDxfId="92" totalsRowDxfId="91"/>
    <tableColumn id="4" xr3:uid="{00000000-0010-0000-0600-000004000000}" name="Difference" totalsRowFunction="sum" dataDxfId="90" totalsRowDxfId="89">
      <calculatedColumnFormula>Savings[[#This Row],[Projected 
cost]]-Savings[[#This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55:E59" totalsRowCount="1" headerRowDxfId="88" dataDxfId="86" totalsRowDxfId="84" headerRowBorderDxfId="87" tableBorderDxfId="85" totalsRowBorderDxfId="83">
  <autoFilter ref="B55:E58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0" totalsRowLabel="Subtotal" dataDxfId="82" totalsRowDxfId="81"/>
    <tableColumn id="2" xr3:uid="{00000000-0010-0000-0700-000002000000}" name="Projected _x000a_cost" totalsRowFunction="sum" dataDxfId="80" totalsRowDxfId="79"/>
    <tableColumn id="3" xr3:uid="{00000000-0010-0000-0700-000003000000}" name="Actual _x000a_cost" totalsRowFunction="sum" dataDxfId="78" totalsRowDxfId="77"/>
    <tableColumn id="4" xr3:uid="{00000000-0010-0000-0700-000004000000}" name="Difference" totalsRowFunction="sum" dataDxfId="76" totalsRowDxfId="75">
      <calculatedColumnFormula>Food[[#This Row],[Projected 
cost]]-Food[[#This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62:J66" totalsRowCount="1" headerRowDxfId="74" dataDxfId="72" totalsRowDxfId="71" headerRowBorderDxfId="73" totalsRowBorderDxfId="70">
  <autoFilter ref="G62:J6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0" totalsRowLabel="Subtotal" dataDxfId="69" totalsRowDxfId="68"/>
    <tableColumn id="2" xr3:uid="{00000000-0010-0000-0800-000002000000}" name="Projected _x000a_cost" totalsRowFunction="sum" dataDxfId="67" totalsRowDxfId="66"/>
    <tableColumn id="3" xr3:uid="{00000000-0010-0000-0800-000003000000}" name="Actual _x000a_cost" totalsRowFunction="sum" dataDxfId="65" totalsRowDxfId="64"/>
    <tableColumn id="4" xr3:uid="{00000000-0010-0000-0800-000004000000}" name="Difference" totalsRowFunction="sum" dataDxfId="63" totalsRowDxfId="62">
      <calculatedColumnFormula>Gifts[[#This Row],[Projected 
cost]]-Gifts[[#This Row],[Actual 
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89B67"/>
    <pageSetUpPr autoPageBreaks="0" fitToPage="1"/>
  </sheetPr>
  <dimension ref="A2:J88"/>
  <sheetViews>
    <sheetView showGridLines="0" tabSelected="1" zoomScale="130" zoomScaleNormal="130" zoomScaleSheetLayoutView="30" workbookViewId="0">
      <selection activeCell="E11" sqref="E11:G12"/>
    </sheetView>
  </sheetViews>
  <sheetFormatPr baseColWidth="10" defaultColWidth="8.796875" defaultRowHeight="14"/>
  <cols>
    <col min="1" max="1" width="1.3984375" style="5" customWidth="1"/>
    <col min="2" max="2" width="36.59765625" style="6" bestFit="1" customWidth="1"/>
    <col min="3" max="3" width="32" style="6" customWidth="1"/>
    <col min="4" max="4" width="20.59765625" style="6" customWidth="1"/>
    <col min="5" max="5" width="17" style="6" customWidth="1"/>
    <col min="6" max="6" width="15.59765625" style="6" customWidth="1"/>
    <col min="7" max="7" width="30.59765625" style="6" customWidth="1"/>
    <col min="8" max="9" width="20.59765625" style="6" customWidth="1"/>
    <col min="10" max="10" width="17" style="6" customWidth="1"/>
    <col min="11" max="11" width="2.59765625" style="6" customWidth="1"/>
    <col min="12" max="16384" width="8.796875" style="6"/>
  </cols>
  <sheetData>
    <row r="2" spans="1:10" ht="26">
      <c r="C2" s="68"/>
      <c r="D2" s="69"/>
    </row>
    <row r="3" spans="1:10" ht="26">
      <c r="C3" s="71"/>
      <c r="D3" s="68"/>
    </row>
    <row r="4" spans="1:10" s="2" customFormat="1" ht="20" customHeight="1">
      <c r="A4" s="1"/>
      <c r="C4" s="109"/>
      <c r="D4" s="109"/>
    </row>
    <row r="5" spans="1:10" s="2" customFormat="1" ht="95" customHeight="1">
      <c r="A5" s="3"/>
      <c r="B5" s="110" t="s">
        <v>101</v>
      </c>
      <c r="C5" s="111"/>
      <c r="D5" s="111"/>
      <c r="E5" s="111"/>
      <c r="F5" s="111"/>
      <c r="G5" s="111"/>
      <c r="H5" s="111"/>
      <c r="I5" s="4"/>
      <c r="J5" s="4"/>
    </row>
    <row r="6" spans="1:10" ht="15" customHeight="1"/>
    <row r="7" spans="1:10" ht="30" customHeight="1">
      <c r="B7" s="117" t="s">
        <v>0</v>
      </c>
      <c r="C7" s="118"/>
      <c r="D7" s="7"/>
      <c r="E7" s="101" t="s">
        <v>96</v>
      </c>
      <c r="F7" s="102"/>
      <c r="G7" s="102"/>
      <c r="H7" s="95">
        <f>C12-J80</f>
        <v>0</v>
      </c>
    </row>
    <row r="8" spans="1:10" ht="30" customHeight="1">
      <c r="B8" s="39" t="s">
        <v>1</v>
      </c>
      <c r="C8" s="40">
        <v>0</v>
      </c>
      <c r="E8" s="101"/>
      <c r="F8" s="102"/>
      <c r="G8" s="102"/>
      <c r="H8" s="95"/>
      <c r="I8" s="8"/>
    </row>
    <row r="9" spans="1:10" ht="30" customHeight="1">
      <c r="B9" s="39" t="s">
        <v>2</v>
      </c>
      <c r="C9" s="40">
        <v>0</v>
      </c>
      <c r="E9" s="97" t="s">
        <v>97</v>
      </c>
      <c r="F9" s="98"/>
      <c r="G9" s="98"/>
      <c r="H9" s="96">
        <f>C19-J82</f>
        <v>0</v>
      </c>
      <c r="I9" s="8"/>
    </row>
    <row r="10" spans="1:10" ht="30" customHeight="1">
      <c r="B10" s="39" t="s">
        <v>3</v>
      </c>
      <c r="C10" s="40">
        <v>0</v>
      </c>
      <c r="E10" s="97"/>
      <c r="F10" s="98"/>
      <c r="G10" s="98"/>
      <c r="H10" s="96"/>
      <c r="I10" s="8"/>
    </row>
    <row r="11" spans="1:10" ht="30" customHeight="1">
      <c r="B11" s="35" t="s">
        <v>4</v>
      </c>
      <c r="C11" s="36">
        <v>0</v>
      </c>
      <c r="E11" s="113" t="s">
        <v>98</v>
      </c>
      <c r="F11" s="114"/>
      <c r="G11" s="114"/>
      <c r="H11" s="120">
        <f>H9-H7</f>
        <v>0</v>
      </c>
      <c r="I11" s="8"/>
    </row>
    <row r="12" spans="1:10" ht="30" customHeight="1" thickBot="1">
      <c r="B12" s="79" t="s">
        <v>5</v>
      </c>
      <c r="C12" s="80">
        <f>SUM(C8:C11)</f>
        <v>0</v>
      </c>
      <c r="E12" s="115"/>
      <c r="F12" s="116"/>
      <c r="G12" s="116"/>
      <c r="H12" s="121"/>
      <c r="I12" s="8"/>
    </row>
    <row r="13" spans="1:10" ht="30" customHeight="1">
      <c r="I13" s="8"/>
    </row>
    <row r="14" spans="1:10" ht="30" customHeight="1">
      <c r="B14" s="117" t="s">
        <v>6</v>
      </c>
      <c r="C14" s="119"/>
      <c r="D14" s="7"/>
      <c r="I14" s="9"/>
    </row>
    <row r="15" spans="1:10" ht="30" customHeight="1">
      <c r="B15" s="39" t="s">
        <v>1</v>
      </c>
      <c r="C15" s="40">
        <v>0</v>
      </c>
      <c r="I15" s="8"/>
    </row>
    <row r="16" spans="1:10" ht="30" customHeight="1">
      <c r="B16" s="39" t="s">
        <v>2</v>
      </c>
      <c r="C16" s="40">
        <v>0</v>
      </c>
      <c r="I16" s="8"/>
    </row>
    <row r="17" spans="1:10" ht="30" customHeight="1">
      <c r="B17" s="39" t="s">
        <v>3</v>
      </c>
      <c r="C17" s="40">
        <v>0</v>
      </c>
      <c r="I17" s="8"/>
    </row>
    <row r="18" spans="1:10" ht="30" customHeight="1">
      <c r="B18" s="41" t="s">
        <v>4</v>
      </c>
      <c r="C18" s="42">
        <v>0</v>
      </c>
      <c r="E18" s="8"/>
      <c r="H18" s="10"/>
      <c r="I18" s="8"/>
    </row>
    <row r="19" spans="1:10" ht="30" customHeight="1">
      <c r="B19" s="79" t="s">
        <v>5</v>
      </c>
      <c r="C19" s="80">
        <f>SUM(C15:C18)</f>
        <v>0</v>
      </c>
    </row>
    <row r="20" spans="1:10" ht="38" customHeight="1">
      <c r="B20" s="11"/>
      <c r="C20" s="12"/>
    </row>
    <row r="21" spans="1:10" ht="30" customHeight="1">
      <c r="A21" s="13"/>
      <c r="B21" s="73" t="s">
        <v>7</v>
      </c>
      <c r="C21" s="34"/>
      <c r="D21" s="44"/>
      <c r="E21" s="44"/>
      <c r="G21" s="74" t="s">
        <v>8</v>
      </c>
      <c r="H21" s="34"/>
      <c r="I21" s="34"/>
      <c r="J21" s="34"/>
    </row>
    <row r="22" spans="1:10" ht="48" customHeight="1">
      <c r="B22" s="43" t="s">
        <v>9</v>
      </c>
      <c r="C22" s="75" t="s">
        <v>10</v>
      </c>
      <c r="D22" s="75" t="s">
        <v>11</v>
      </c>
      <c r="E22" s="76" t="s">
        <v>12</v>
      </c>
      <c r="F22" s="14"/>
      <c r="G22" s="20" t="s">
        <v>13</v>
      </c>
      <c r="H22" s="77" t="s">
        <v>14</v>
      </c>
      <c r="I22" s="77" t="s">
        <v>11</v>
      </c>
      <c r="J22" s="78" t="s">
        <v>12</v>
      </c>
    </row>
    <row r="23" spans="1:10" ht="30" customHeight="1">
      <c r="B23" s="45" t="s">
        <v>15</v>
      </c>
      <c r="C23" s="46">
        <v>0</v>
      </c>
      <c r="D23" s="46">
        <v>0</v>
      </c>
      <c r="E23" s="46">
        <f>Housing[[#This Row],[Projected
cost]]-Housing[[#This Row],[Actual 
cost]]</f>
        <v>0</v>
      </c>
      <c r="F23" s="14"/>
      <c r="G23" s="37" t="s">
        <v>16</v>
      </c>
      <c r="H23" s="38">
        <v>0</v>
      </c>
      <c r="I23" s="38">
        <v>0</v>
      </c>
      <c r="J23" s="38">
        <f>Entertainment[[#This Row],[Projected 
cost]]-Entertainment[[#This Row],[Actual 
cost]]</f>
        <v>0</v>
      </c>
    </row>
    <row r="24" spans="1:10" ht="30" customHeight="1">
      <c r="B24" s="45" t="s">
        <v>17</v>
      </c>
      <c r="C24" s="46">
        <v>0</v>
      </c>
      <c r="D24" s="46">
        <v>0</v>
      </c>
      <c r="E24" s="46">
        <f>Housing[[#This Row],[Projected
cost]]-Housing[[#This Row],[Actual 
cost]]</f>
        <v>0</v>
      </c>
      <c r="F24" s="14"/>
      <c r="G24" s="37" t="s">
        <v>18</v>
      </c>
      <c r="H24" s="38">
        <v>0</v>
      </c>
      <c r="I24" s="38">
        <v>0</v>
      </c>
      <c r="J24" s="38">
        <f>Entertainment[[#This Row],[Projected 
cost]]-Entertainment[[#This Row],[Actual 
cost]]</f>
        <v>0</v>
      </c>
    </row>
    <row r="25" spans="1:10" ht="30" customHeight="1">
      <c r="B25" s="45" t="s">
        <v>19</v>
      </c>
      <c r="C25" s="46">
        <v>0</v>
      </c>
      <c r="D25" s="46">
        <v>0</v>
      </c>
      <c r="E25" s="46">
        <f>Housing[[#This Row],[Projected
cost]]-Housing[[#This Row],[Actual 
cost]]</f>
        <v>0</v>
      </c>
      <c r="F25" s="14"/>
      <c r="G25" s="37" t="s">
        <v>20</v>
      </c>
      <c r="H25" s="38">
        <v>0</v>
      </c>
      <c r="I25" s="38">
        <v>0</v>
      </c>
      <c r="J25" s="38">
        <f>Entertainment[[#This Row],[Projected 
cost]]-Entertainment[[#This Row],[Actual 
cost]]</f>
        <v>0</v>
      </c>
    </row>
    <row r="26" spans="1:10" ht="30" customHeight="1">
      <c r="B26" s="45" t="s">
        <v>21</v>
      </c>
      <c r="C26" s="46">
        <v>0</v>
      </c>
      <c r="D26" s="46">
        <v>0</v>
      </c>
      <c r="E26" s="46">
        <f>Housing[[#This Row],[Projected
cost]]-Housing[[#This Row],[Actual 
cost]]</f>
        <v>0</v>
      </c>
      <c r="F26" s="14"/>
      <c r="G26" s="37" t="s">
        <v>22</v>
      </c>
      <c r="H26" s="38">
        <v>0</v>
      </c>
      <c r="I26" s="38">
        <v>0</v>
      </c>
      <c r="J26" s="38">
        <f>Entertainment[[#This Row],[Projected 
cost]]-Entertainment[[#This Row],[Actual 
cost]]</f>
        <v>0</v>
      </c>
    </row>
    <row r="27" spans="1:10" ht="30" customHeight="1">
      <c r="B27" s="45" t="s">
        <v>23</v>
      </c>
      <c r="C27" s="46">
        <v>0</v>
      </c>
      <c r="D27" s="46">
        <v>0</v>
      </c>
      <c r="E27" s="46">
        <f>Housing[[#This Row],[Projected
cost]]-Housing[[#This Row],[Actual 
cost]]</f>
        <v>0</v>
      </c>
      <c r="F27" s="14"/>
      <c r="G27" s="37" t="s">
        <v>24</v>
      </c>
      <c r="H27" s="38">
        <v>0</v>
      </c>
      <c r="I27" s="38">
        <v>0</v>
      </c>
      <c r="J27" s="38">
        <f>Entertainment[[#This Row],[Projected 
cost]]-Entertainment[[#This Row],[Actual 
cost]]</f>
        <v>0</v>
      </c>
    </row>
    <row r="28" spans="1:10" ht="30" customHeight="1">
      <c r="B28" s="45" t="s">
        <v>100</v>
      </c>
      <c r="C28" s="46">
        <v>0</v>
      </c>
      <c r="D28" s="46">
        <v>0</v>
      </c>
      <c r="E28" s="46">
        <f>Housing[[#This Row],[Projected
cost]]-Housing[[#This Row],[Actual 
cost]]</f>
        <v>0</v>
      </c>
      <c r="F28" s="14"/>
      <c r="G28" s="37" t="s">
        <v>25</v>
      </c>
      <c r="H28" s="38">
        <v>0</v>
      </c>
      <c r="I28" s="38">
        <v>0</v>
      </c>
      <c r="J28" s="38">
        <f>Entertainment[[#This Row],[Projected 
cost]]-Entertainment[[#This Row],[Actual 
cost]]</f>
        <v>0</v>
      </c>
    </row>
    <row r="29" spans="1:10" ht="30" customHeight="1">
      <c r="B29" s="45" t="s">
        <v>26</v>
      </c>
      <c r="C29" s="46">
        <v>0</v>
      </c>
      <c r="D29" s="46">
        <v>0</v>
      </c>
      <c r="E29" s="46">
        <f>Housing[[#This Row],[Projected
cost]]-Housing[[#This Row],[Actual 
cost]]</f>
        <v>0</v>
      </c>
      <c r="F29" s="14"/>
      <c r="G29" s="37" t="s">
        <v>27</v>
      </c>
      <c r="H29" s="38">
        <v>0</v>
      </c>
      <c r="I29" s="38">
        <v>0</v>
      </c>
      <c r="J29" s="38">
        <f>Entertainment[[#This Row],[Projected 
cost]]-Entertainment[[#This Row],[Actual 
cost]]</f>
        <v>0</v>
      </c>
    </row>
    <row r="30" spans="1:10" ht="30" customHeight="1">
      <c r="B30" s="45" t="s">
        <v>28</v>
      </c>
      <c r="C30" s="46">
        <v>0</v>
      </c>
      <c r="D30" s="46">
        <v>0</v>
      </c>
      <c r="E30" s="46">
        <f>Housing[[#This Row],[Projected
cost]]-Housing[[#This Row],[Actual 
cost]]</f>
        <v>0</v>
      </c>
      <c r="F30" s="14"/>
      <c r="G30" s="37" t="s">
        <v>27</v>
      </c>
      <c r="H30" s="38">
        <v>0</v>
      </c>
      <c r="I30" s="38">
        <v>0</v>
      </c>
      <c r="J30" s="38">
        <f>Entertainment[[#This Row],[Projected 
cost]]-Entertainment[[#This Row],[Actual 
cost]]</f>
        <v>0</v>
      </c>
    </row>
    <row r="31" spans="1:10" ht="30" customHeight="1">
      <c r="B31" s="45" t="s">
        <v>29</v>
      </c>
      <c r="C31" s="46">
        <v>0</v>
      </c>
      <c r="D31" s="46">
        <v>0</v>
      </c>
      <c r="E31" s="46">
        <f>Housing[[#This Row],[Projected
cost]]-Housing[[#This Row],[Actual 
cost]]</f>
        <v>0</v>
      </c>
      <c r="F31" s="14"/>
      <c r="G31" s="37" t="s">
        <v>27</v>
      </c>
      <c r="H31" s="38">
        <v>0</v>
      </c>
      <c r="I31" s="38">
        <v>0</v>
      </c>
      <c r="J31" s="38">
        <f>Entertainment[[#This Row],[Projected 
cost]]-Entertainment[[#This Row],[Actual 
cost]]</f>
        <v>0</v>
      </c>
    </row>
    <row r="32" spans="1:10" ht="30" customHeight="1">
      <c r="B32" s="45" t="s">
        <v>27</v>
      </c>
      <c r="C32" s="46">
        <v>0</v>
      </c>
      <c r="D32" s="46">
        <v>0</v>
      </c>
      <c r="E32" s="46">
        <f>Housing[[#This Row],[Projected
cost]]-Housing[[#This Row],[Actual 
cost]]</f>
        <v>0</v>
      </c>
      <c r="F32" s="14"/>
      <c r="G32" s="84" t="s">
        <v>30</v>
      </c>
      <c r="H32" s="85">
        <f>SUBTOTAL(109,Entertainment[Projected 
cost])</f>
        <v>0</v>
      </c>
      <c r="I32" s="85">
        <f>SUBTOTAL(109,Entertainment[Actual 
cost])</f>
        <v>0</v>
      </c>
      <c r="J32" s="86">
        <f>SUBTOTAL(109,Entertainment[Difference])</f>
        <v>0</v>
      </c>
    </row>
    <row r="33" spans="2:10" ht="30" customHeight="1">
      <c r="B33" s="84" t="s">
        <v>30</v>
      </c>
      <c r="C33" s="85">
        <f>SUBTOTAL(109,Housing[Projected
cost])</f>
        <v>0</v>
      </c>
      <c r="D33" s="85">
        <f>SUBTOTAL(109,Housing[Actual 
cost])</f>
        <v>0</v>
      </c>
      <c r="E33" s="85">
        <f>SUBTOTAL(109,Housing[Difference])</f>
        <v>0</v>
      </c>
      <c r="F33" s="14"/>
      <c r="G33" s="66"/>
      <c r="H33" s="66"/>
      <c r="I33" s="66"/>
      <c r="J33" s="66"/>
    </row>
    <row r="34" spans="2:10" ht="38" customHeight="1">
      <c r="B34" s="17"/>
      <c r="C34" s="18"/>
      <c r="D34" s="18"/>
      <c r="E34" s="18"/>
      <c r="F34" s="14"/>
      <c r="G34" s="66"/>
      <c r="H34" s="66"/>
      <c r="I34" s="66"/>
      <c r="J34" s="66"/>
    </row>
    <row r="35" spans="2:10" ht="30" customHeight="1">
      <c r="B35" s="103" t="s">
        <v>31</v>
      </c>
      <c r="C35" s="104"/>
      <c r="D35" s="104"/>
      <c r="E35" s="104"/>
      <c r="F35" s="14"/>
      <c r="G35" s="105" t="s">
        <v>32</v>
      </c>
      <c r="H35" s="106"/>
      <c r="I35" s="106"/>
      <c r="J35" s="106"/>
    </row>
    <row r="36" spans="2:10" ht="48" customHeight="1">
      <c r="B36" s="19" t="s">
        <v>9</v>
      </c>
      <c r="C36" s="77" t="s">
        <v>14</v>
      </c>
      <c r="D36" s="77" t="s">
        <v>11</v>
      </c>
      <c r="E36" s="78" t="s">
        <v>12</v>
      </c>
      <c r="F36" s="51"/>
      <c r="G36" s="20" t="s">
        <v>13</v>
      </c>
      <c r="H36" s="77" t="s">
        <v>14</v>
      </c>
      <c r="I36" s="77" t="s">
        <v>11</v>
      </c>
      <c r="J36" s="78" t="s">
        <v>12</v>
      </c>
    </row>
    <row r="37" spans="2:10" ht="30" customHeight="1">
      <c r="B37" s="37" t="s">
        <v>33</v>
      </c>
      <c r="C37" s="38">
        <v>0</v>
      </c>
      <c r="D37" s="38">
        <v>0</v>
      </c>
      <c r="E37" s="38">
        <f>Transportation[[#This Row],[Projected 
cost]]-Transportation[[#This Row],[Actual 
cost]]</f>
        <v>0</v>
      </c>
      <c r="F37" s="51"/>
      <c r="G37" s="37" t="s">
        <v>34</v>
      </c>
      <c r="H37" s="38">
        <v>0</v>
      </c>
      <c r="I37" s="38">
        <v>0</v>
      </c>
      <c r="J37" s="38">
        <f>Loans[[#This Row],[Projected 
cost]]-Loans[[#This Row],[Actual 
cost]]</f>
        <v>0</v>
      </c>
    </row>
    <row r="38" spans="2:10" ht="30" customHeight="1">
      <c r="B38" s="37" t="s">
        <v>35</v>
      </c>
      <c r="C38" s="38">
        <v>0</v>
      </c>
      <c r="D38" s="38">
        <v>0</v>
      </c>
      <c r="E38" s="38">
        <f>Transportation[[#This Row],[Projected 
cost]]-Transportation[[#This Row],[Actual 
cost]]</f>
        <v>0</v>
      </c>
      <c r="F38" s="51"/>
      <c r="G38" s="37" t="s">
        <v>95</v>
      </c>
      <c r="H38" s="38">
        <v>0</v>
      </c>
      <c r="I38" s="38">
        <v>0</v>
      </c>
      <c r="J38" s="38">
        <f>Loans[[#This Row],[Projected 
cost]]-Loans[[#This Row],[Actual 
cost]]</f>
        <v>0</v>
      </c>
    </row>
    <row r="39" spans="2:10" ht="30" customHeight="1">
      <c r="B39" s="37" t="s">
        <v>36</v>
      </c>
      <c r="C39" s="38">
        <v>0</v>
      </c>
      <c r="D39" s="38">
        <v>0</v>
      </c>
      <c r="E39" s="38">
        <f>Transportation[[#This Row],[Projected 
cost]]-Transportation[[#This Row],[Actual 
cost]]</f>
        <v>0</v>
      </c>
      <c r="F39" s="51"/>
      <c r="G39" s="37" t="s">
        <v>37</v>
      </c>
      <c r="H39" s="38">
        <v>0</v>
      </c>
      <c r="I39" s="38">
        <v>0</v>
      </c>
      <c r="J39" s="38">
        <f>Loans[[#This Row],[Projected 
cost]]-Loans[[#This Row],[Actual 
cost]]</f>
        <v>0</v>
      </c>
    </row>
    <row r="40" spans="2:10" ht="30" customHeight="1">
      <c r="B40" s="37" t="s">
        <v>38</v>
      </c>
      <c r="C40" s="38">
        <v>0</v>
      </c>
      <c r="D40" s="38">
        <v>0</v>
      </c>
      <c r="E40" s="38">
        <f>Transportation[[#This Row],[Projected 
cost]]-Transportation[[#This Row],[Actual 
cost]]</f>
        <v>0</v>
      </c>
      <c r="F40" s="51"/>
      <c r="G40" s="37" t="s">
        <v>37</v>
      </c>
      <c r="H40" s="38">
        <v>0</v>
      </c>
      <c r="I40" s="38">
        <v>0</v>
      </c>
      <c r="J40" s="38">
        <f>Loans[[#This Row],[Projected 
cost]]-Loans[[#This Row],[Actual 
cost]]</f>
        <v>0</v>
      </c>
    </row>
    <row r="41" spans="2:10" ht="30" customHeight="1">
      <c r="B41" s="37" t="s">
        <v>39</v>
      </c>
      <c r="C41" s="38">
        <v>0</v>
      </c>
      <c r="D41" s="38">
        <v>0</v>
      </c>
      <c r="E41" s="38">
        <f>Transportation[[#This Row],[Projected 
cost]]-Transportation[[#This Row],[Actual 
cost]]</f>
        <v>0</v>
      </c>
      <c r="F41" s="51"/>
      <c r="G41" s="37" t="s">
        <v>37</v>
      </c>
      <c r="H41" s="38">
        <v>0</v>
      </c>
      <c r="I41" s="38">
        <v>0</v>
      </c>
      <c r="J41" s="38">
        <f>Loans[[#This Row],[Projected 
cost]]-Loans[[#This Row],[Actual 
cost]]</f>
        <v>0</v>
      </c>
    </row>
    <row r="42" spans="2:10" ht="30" customHeight="1">
      <c r="B42" s="37" t="s">
        <v>40</v>
      </c>
      <c r="C42" s="38">
        <v>0</v>
      </c>
      <c r="D42" s="38">
        <v>0</v>
      </c>
      <c r="E42" s="38">
        <f>Transportation[[#This Row],[Projected 
cost]]-Transportation[[#This Row],[Actual 
cost]]</f>
        <v>0</v>
      </c>
      <c r="F42" s="51"/>
      <c r="G42" s="37" t="s">
        <v>27</v>
      </c>
      <c r="H42" s="38">
        <v>0</v>
      </c>
      <c r="I42" s="38">
        <v>0</v>
      </c>
      <c r="J42" s="38">
        <f>Loans[[#This Row],[Projected 
cost]]-Loans[[#This Row],[Actual 
cost]]</f>
        <v>0</v>
      </c>
    </row>
    <row r="43" spans="2:10" ht="30" customHeight="1">
      <c r="B43" s="37" t="s">
        <v>27</v>
      </c>
      <c r="C43" s="38">
        <v>0</v>
      </c>
      <c r="D43" s="38">
        <v>0</v>
      </c>
      <c r="E43" s="38">
        <f>Transportation[[#This Row],[Projected 
cost]]-Transportation[[#This Row],[Actual 
cost]]</f>
        <v>0</v>
      </c>
      <c r="F43" s="14"/>
      <c r="G43" s="84" t="s">
        <v>30</v>
      </c>
      <c r="H43" s="85">
        <f>SUBTOTAL(109,Loans[Projected 
cost])</f>
        <v>0</v>
      </c>
      <c r="I43" s="85">
        <f>SUBTOTAL(109,Loans[Actual 
cost])</f>
        <v>0</v>
      </c>
      <c r="J43" s="86">
        <f>SUBTOTAL(109,Loans[Difference])</f>
        <v>0</v>
      </c>
    </row>
    <row r="44" spans="2:10" ht="30" customHeight="1">
      <c r="B44" s="84" t="s">
        <v>30</v>
      </c>
      <c r="C44" s="85">
        <f>SUBTOTAL(109,Transportation[Projected 
cost])</f>
        <v>0</v>
      </c>
      <c r="D44" s="85">
        <f>SUBTOTAL(109,Transportation[Actual 
cost])</f>
        <v>0</v>
      </c>
      <c r="E44" s="86">
        <f>SUBTOTAL(109,Transportation[Difference])</f>
        <v>0</v>
      </c>
      <c r="F44" s="14"/>
      <c r="G44" s="17"/>
      <c r="H44" s="21"/>
      <c r="I44" s="21"/>
      <c r="J44" s="21"/>
    </row>
    <row r="45" spans="2:10" ht="38" customHeight="1">
      <c r="B45" s="22"/>
      <c r="C45" s="23"/>
      <c r="D45" s="23"/>
      <c r="E45" s="18"/>
      <c r="F45" s="14"/>
      <c r="G45" s="112"/>
      <c r="H45" s="112"/>
      <c r="I45" s="112"/>
      <c r="J45" s="112"/>
    </row>
    <row r="46" spans="2:10" ht="30" customHeight="1">
      <c r="B46" s="105" t="s">
        <v>36</v>
      </c>
      <c r="C46" s="106"/>
      <c r="D46" s="106"/>
      <c r="E46" s="106"/>
      <c r="F46" s="14"/>
      <c r="G46" s="105" t="s">
        <v>41</v>
      </c>
      <c r="H46" s="106"/>
      <c r="I46" s="106"/>
      <c r="J46" s="106"/>
    </row>
    <row r="47" spans="2:10" ht="48" customHeight="1">
      <c r="B47" s="20" t="s">
        <v>9</v>
      </c>
      <c r="C47" s="77" t="s">
        <v>10</v>
      </c>
      <c r="D47" s="77" t="s">
        <v>11</v>
      </c>
      <c r="E47" s="78" t="s">
        <v>12</v>
      </c>
      <c r="F47" s="14"/>
      <c r="G47" s="15" t="s">
        <v>9</v>
      </c>
      <c r="H47" s="77" t="s">
        <v>14</v>
      </c>
      <c r="I47" s="77" t="s">
        <v>11</v>
      </c>
      <c r="J47" s="78" t="s">
        <v>12</v>
      </c>
    </row>
    <row r="48" spans="2:10" ht="30" customHeight="1">
      <c r="B48" s="37" t="s">
        <v>42</v>
      </c>
      <c r="C48" s="38">
        <v>0</v>
      </c>
      <c r="D48" s="38">
        <v>0</v>
      </c>
      <c r="E48" s="38">
        <f>Insurance[[#This Row],[Projected
cost]]-Insurance[[#This Row],[Actual 
cost]]</f>
        <v>0</v>
      </c>
      <c r="F48" s="14"/>
      <c r="G48" s="37" t="s">
        <v>43</v>
      </c>
      <c r="H48" s="38">
        <v>0</v>
      </c>
      <c r="I48" s="38">
        <v>0</v>
      </c>
      <c r="J48" s="38">
        <f>Taxes[[#This Row],[Projected 
cost]]-Taxes[[#This Row],[Actual 
cost]]</f>
        <v>0</v>
      </c>
    </row>
    <row r="49" spans="2:10" ht="30" customHeight="1">
      <c r="B49" s="37" t="s">
        <v>44</v>
      </c>
      <c r="C49" s="38">
        <v>0</v>
      </c>
      <c r="D49" s="38">
        <v>0</v>
      </c>
      <c r="E49" s="38">
        <f>Insurance[[#This Row],[Projected
cost]]-Insurance[[#This Row],[Actual 
cost]]</f>
        <v>0</v>
      </c>
      <c r="F49" s="14"/>
      <c r="G49" s="37" t="s">
        <v>45</v>
      </c>
      <c r="H49" s="38">
        <v>0</v>
      </c>
      <c r="I49" s="38">
        <v>0</v>
      </c>
      <c r="J49" s="38">
        <f>Taxes[[#This Row],[Projected 
cost]]-Taxes[[#This Row],[Actual 
cost]]</f>
        <v>0</v>
      </c>
    </row>
    <row r="50" spans="2:10" ht="30" customHeight="1">
      <c r="B50" s="37" t="s">
        <v>46</v>
      </c>
      <c r="C50" s="38">
        <v>0</v>
      </c>
      <c r="D50" s="38">
        <v>0</v>
      </c>
      <c r="E50" s="38">
        <f>Insurance[[#This Row],[Projected
cost]]-Insurance[[#This Row],[Actual 
cost]]</f>
        <v>0</v>
      </c>
      <c r="F50" s="14"/>
      <c r="G50" s="37" t="s">
        <v>47</v>
      </c>
      <c r="H50" s="38">
        <v>0</v>
      </c>
      <c r="I50" s="38">
        <v>0</v>
      </c>
      <c r="J50" s="38">
        <f>Taxes[[#This Row],[Projected 
cost]]-Taxes[[#This Row],[Actual 
cost]]</f>
        <v>0</v>
      </c>
    </row>
    <row r="51" spans="2:10" ht="30" customHeight="1">
      <c r="B51" s="37" t="s">
        <v>27</v>
      </c>
      <c r="C51" s="38">
        <v>0</v>
      </c>
      <c r="D51" s="38">
        <v>0</v>
      </c>
      <c r="E51" s="38">
        <f>Insurance[[#This Row],[Projected
cost]]-Insurance[[#This Row],[Actual 
cost]]</f>
        <v>0</v>
      </c>
      <c r="F51" s="14"/>
      <c r="G51" s="37" t="s">
        <v>27</v>
      </c>
      <c r="H51" s="38">
        <v>0</v>
      </c>
      <c r="I51" s="38">
        <v>0</v>
      </c>
      <c r="J51" s="38">
        <f>Taxes[[#This Row],[Projected 
cost]]-Taxes[[#This Row],[Actual 
cost]]</f>
        <v>0</v>
      </c>
    </row>
    <row r="52" spans="2:10" ht="30" customHeight="1">
      <c r="B52" s="84" t="s">
        <v>30</v>
      </c>
      <c r="C52" s="85">
        <f>SUBTOTAL(109,Insurance[Projected
cost])</f>
        <v>0</v>
      </c>
      <c r="D52" s="85">
        <f>SUBTOTAL(109,Insurance[Actual 
cost])</f>
        <v>0</v>
      </c>
      <c r="E52" s="86">
        <f>SUBTOTAL(109,Insurance[Difference])</f>
        <v>0</v>
      </c>
      <c r="F52" s="14"/>
      <c r="G52" s="84" t="s">
        <v>30</v>
      </c>
      <c r="H52" s="85">
        <f>SUBTOTAL(109,Taxes[Projected 
cost])</f>
        <v>0</v>
      </c>
      <c r="I52" s="85">
        <f>SUBTOTAL(109,Taxes[Actual 
cost])</f>
        <v>0</v>
      </c>
      <c r="J52" s="86">
        <f>SUBTOTAL(109,Taxes[Difference])</f>
        <v>0</v>
      </c>
    </row>
    <row r="53" spans="2:10" ht="38" customHeight="1">
      <c r="B53" s="24"/>
      <c r="C53" s="25"/>
      <c r="D53" s="25"/>
      <c r="E53" s="16"/>
      <c r="F53" s="14"/>
      <c r="G53" s="66"/>
      <c r="H53" s="66"/>
      <c r="I53" s="66"/>
      <c r="J53" s="66"/>
    </row>
    <row r="54" spans="2:10" ht="30" customHeight="1">
      <c r="B54" s="103" t="s">
        <v>48</v>
      </c>
      <c r="C54" s="104"/>
      <c r="D54" s="104"/>
      <c r="E54" s="104"/>
      <c r="F54" s="14"/>
      <c r="G54" s="105" t="s">
        <v>49</v>
      </c>
      <c r="H54" s="106"/>
      <c r="I54" s="106"/>
      <c r="J54" s="106"/>
    </row>
    <row r="55" spans="2:10" ht="50" customHeight="1">
      <c r="B55" s="26" t="s">
        <v>9</v>
      </c>
      <c r="C55" s="77" t="s">
        <v>14</v>
      </c>
      <c r="D55" s="77" t="s">
        <v>11</v>
      </c>
      <c r="E55" s="78" t="s">
        <v>12</v>
      </c>
      <c r="F55" s="14"/>
      <c r="G55" s="15" t="s">
        <v>9</v>
      </c>
      <c r="H55" s="77" t="s">
        <v>14</v>
      </c>
      <c r="I55" s="77" t="s">
        <v>11</v>
      </c>
      <c r="J55" s="78" t="s">
        <v>12</v>
      </c>
    </row>
    <row r="56" spans="2:10" ht="30" customHeight="1">
      <c r="B56" s="37" t="s">
        <v>50</v>
      </c>
      <c r="C56" s="38">
        <v>0</v>
      </c>
      <c r="D56" s="38">
        <v>0</v>
      </c>
      <c r="E56" s="38">
        <f>Food[[#This Row],[Projected 
cost]]-Food[[#This Row],[Actual 
cost]]</f>
        <v>0</v>
      </c>
      <c r="F56" s="14"/>
      <c r="G56" s="37" t="s">
        <v>51</v>
      </c>
      <c r="H56" s="38">
        <v>0</v>
      </c>
      <c r="I56" s="38">
        <v>0</v>
      </c>
      <c r="J56" s="38">
        <f>Savings[[#This Row],[Projected 
cost]]-Savings[[#This Row],[Actual 
cost]]</f>
        <v>0</v>
      </c>
    </row>
    <row r="57" spans="2:10" ht="30" customHeight="1">
      <c r="B57" s="37" t="s">
        <v>52</v>
      </c>
      <c r="C57" s="38">
        <v>0</v>
      </c>
      <c r="D57" s="38">
        <v>0</v>
      </c>
      <c r="E57" s="38">
        <f>Food[[#This Row],[Projected 
cost]]-Food[[#This Row],[Actual 
cost]]</f>
        <v>0</v>
      </c>
      <c r="F57" s="14"/>
      <c r="G57" s="37" t="s">
        <v>53</v>
      </c>
      <c r="H57" s="38">
        <v>0</v>
      </c>
      <c r="I57" s="38">
        <v>0</v>
      </c>
      <c r="J57" s="38">
        <f>Savings[[#This Row],[Projected 
cost]]-Savings[[#This Row],[Actual 
cost]]</f>
        <v>0</v>
      </c>
    </row>
    <row r="58" spans="2:10" ht="30" customHeight="1">
      <c r="B58" s="37" t="s">
        <v>27</v>
      </c>
      <c r="C58" s="38">
        <v>0</v>
      </c>
      <c r="D58" s="38">
        <v>0</v>
      </c>
      <c r="E58" s="38">
        <f>Food[[#This Row],[Projected 
cost]]-Food[[#This Row],[Actual 
cost]]</f>
        <v>0</v>
      </c>
      <c r="F58" s="14"/>
      <c r="G58" s="37" t="s">
        <v>27</v>
      </c>
      <c r="H58" s="38">
        <v>0</v>
      </c>
      <c r="I58" s="38">
        <v>0</v>
      </c>
      <c r="J58" s="38">
        <f>Savings[[#This Row],[Projected 
cost]]-Savings[[#This Row],[Actual 
cost]]</f>
        <v>0</v>
      </c>
    </row>
    <row r="59" spans="2:10" ht="30" customHeight="1">
      <c r="B59" s="84" t="s">
        <v>30</v>
      </c>
      <c r="C59" s="85">
        <f>SUBTOTAL(109,Food[Projected 
cost])</f>
        <v>0</v>
      </c>
      <c r="D59" s="85">
        <f>SUBTOTAL(109,Food[Actual 
cost])</f>
        <v>0</v>
      </c>
      <c r="E59" s="86">
        <f>SUBTOTAL(109,Food[Difference])</f>
        <v>0</v>
      </c>
      <c r="F59" s="14"/>
      <c r="G59" s="84" t="s">
        <v>30</v>
      </c>
      <c r="H59" s="85">
        <f>SUBTOTAL(109,Savings[Projected 
cost])</f>
        <v>0</v>
      </c>
      <c r="I59" s="85">
        <f>SUBTOTAL(109,Savings[Actual 
cost])</f>
        <v>0</v>
      </c>
      <c r="J59" s="86">
        <f>SUBTOTAL(109,Savings[Difference])</f>
        <v>0</v>
      </c>
    </row>
    <row r="60" spans="2:10" ht="38" customHeight="1">
      <c r="B60" s="27"/>
      <c r="C60" s="21"/>
      <c r="D60" s="21"/>
      <c r="E60" s="21"/>
      <c r="F60" s="14"/>
      <c r="G60" s="28"/>
      <c r="H60" s="29"/>
      <c r="I60" s="29"/>
      <c r="J60" s="29"/>
    </row>
    <row r="61" spans="2:10" ht="30" customHeight="1">
      <c r="B61" s="103" t="s">
        <v>54</v>
      </c>
      <c r="C61" s="104"/>
      <c r="D61" s="104"/>
      <c r="E61" s="104"/>
      <c r="F61" s="14"/>
      <c r="G61" s="105" t="s">
        <v>55</v>
      </c>
      <c r="H61" s="106"/>
      <c r="I61" s="106"/>
      <c r="J61" s="106"/>
    </row>
    <row r="62" spans="2:10" ht="48" customHeight="1">
      <c r="B62" s="30" t="s">
        <v>9</v>
      </c>
      <c r="C62" s="77" t="s">
        <v>14</v>
      </c>
      <c r="D62" s="77" t="s">
        <v>11</v>
      </c>
      <c r="E62" s="78" t="s">
        <v>12</v>
      </c>
      <c r="F62" s="14"/>
      <c r="G62" s="20" t="s">
        <v>9</v>
      </c>
      <c r="H62" s="77" t="s">
        <v>14</v>
      </c>
      <c r="I62" s="77" t="s">
        <v>11</v>
      </c>
      <c r="J62" s="78" t="s">
        <v>12</v>
      </c>
    </row>
    <row r="63" spans="2:10" ht="30" customHeight="1">
      <c r="B63" s="37" t="s">
        <v>48</v>
      </c>
      <c r="C63" s="38">
        <v>0</v>
      </c>
      <c r="D63" s="38">
        <v>0</v>
      </c>
      <c r="E63" s="38">
        <f>Pets[[#This Row],[Projected 
cost]]-Pets[[#This Row],[Actual 
cost]]</f>
        <v>0</v>
      </c>
      <c r="F63" s="14"/>
      <c r="G63" s="37" t="s">
        <v>93</v>
      </c>
      <c r="H63" s="38">
        <v>0</v>
      </c>
      <c r="I63" s="38">
        <v>0</v>
      </c>
      <c r="J63" s="38">
        <f>Gifts[[#This Row],[Projected 
cost]]-Gifts[[#This Row],[Actual 
cost]]</f>
        <v>0</v>
      </c>
    </row>
    <row r="64" spans="2:10" ht="30" customHeight="1">
      <c r="B64" s="37" t="s">
        <v>56</v>
      </c>
      <c r="C64" s="38">
        <v>0</v>
      </c>
      <c r="D64" s="38">
        <v>0</v>
      </c>
      <c r="E64" s="38">
        <f>Pets[[#This Row],[Projected 
cost]]-Pets[[#This Row],[Actual 
cost]]</f>
        <v>0</v>
      </c>
      <c r="F64" s="14"/>
      <c r="G64" s="37" t="s">
        <v>99</v>
      </c>
      <c r="H64" s="38">
        <v>0</v>
      </c>
      <c r="I64" s="38">
        <v>0</v>
      </c>
      <c r="J64" s="38">
        <f>Gifts[[#This Row],[Projected 
cost]]-Gifts[[#This Row],[Actual 
cost]]</f>
        <v>0</v>
      </c>
    </row>
    <row r="65" spans="2:10" ht="30" customHeight="1">
      <c r="B65" s="37" t="s">
        <v>57</v>
      </c>
      <c r="C65" s="38">
        <v>0</v>
      </c>
      <c r="D65" s="38">
        <v>0</v>
      </c>
      <c r="E65" s="38">
        <f>Pets[[#This Row],[Projected 
cost]]-Pets[[#This Row],[Actual 
cost]]</f>
        <v>0</v>
      </c>
      <c r="F65" s="14"/>
      <c r="G65" s="37" t="s">
        <v>58</v>
      </c>
      <c r="H65" s="38">
        <v>0</v>
      </c>
      <c r="I65" s="38">
        <v>0</v>
      </c>
      <c r="J65" s="38">
        <f>Gifts[[#This Row],[Projected 
cost]]-Gifts[[#This Row],[Actual 
cost]]</f>
        <v>0</v>
      </c>
    </row>
    <row r="66" spans="2:10" ht="30" customHeight="1">
      <c r="B66" s="37" t="s">
        <v>59</v>
      </c>
      <c r="C66" s="38">
        <v>0</v>
      </c>
      <c r="D66" s="38">
        <v>0</v>
      </c>
      <c r="E66" s="38">
        <f>Pets[[#This Row],[Projected 
cost]]-Pets[[#This Row],[Actual 
cost]]</f>
        <v>0</v>
      </c>
      <c r="F66" s="14"/>
      <c r="G66" s="84" t="s">
        <v>30</v>
      </c>
      <c r="H66" s="85">
        <f>SUBTOTAL(109,Gifts[Projected 
cost])</f>
        <v>0</v>
      </c>
      <c r="I66" s="85">
        <f>SUBTOTAL(109,Gifts[Actual 
cost])</f>
        <v>0</v>
      </c>
      <c r="J66" s="86">
        <f>SUBTOTAL(109,Gifts[Difference])</f>
        <v>0</v>
      </c>
    </row>
    <row r="67" spans="2:10" ht="30" customHeight="1">
      <c r="B67" s="37" t="s">
        <v>27</v>
      </c>
      <c r="C67" s="38">
        <v>0</v>
      </c>
      <c r="D67" s="38">
        <v>0</v>
      </c>
      <c r="E67" s="38">
        <f>Pets[[#This Row],[Projected 
cost]]-Pets[[#This Row],[Actual 
cost]]</f>
        <v>0</v>
      </c>
      <c r="F67" s="14"/>
      <c r="G67" s="17"/>
      <c r="H67" s="23"/>
      <c r="I67" s="23"/>
      <c r="J67" s="18"/>
    </row>
    <row r="68" spans="2:10" ht="30" customHeight="1">
      <c r="B68" s="84" t="s">
        <v>30</v>
      </c>
      <c r="C68" s="87">
        <f>SUBTOTAL(109,Pets[Projected 
cost])</f>
        <v>0</v>
      </c>
      <c r="D68" s="87">
        <f>SUBTOTAL(109,Pets[Actual 
cost])</f>
        <v>0</v>
      </c>
      <c r="E68" s="87">
        <f>SUBTOTAL(109,Pets[Difference])</f>
        <v>0</v>
      </c>
      <c r="F68" s="14"/>
      <c r="G68" s="17"/>
      <c r="H68" s="23"/>
      <c r="I68" s="23"/>
      <c r="J68" s="18"/>
    </row>
    <row r="69" spans="2:10" ht="38" customHeight="1">
      <c r="B69" s="22"/>
      <c r="C69" s="31"/>
      <c r="D69" s="31"/>
      <c r="E69" s="31"/>
      <c r="F69" s="14"/>
      <c r="G69" s="32"/>
      <c r="H69" s="23"/>
      <c r="I69" s="23"/>
      <c r="J69" s="23"/>
    </row>
    <row r="70" spans="2:10" ht="30" customHeight="1">
      <c r="B70" s="107" t="s">
        <v>60</v>
      </c>
      <c r="C70" s="108"/>
      <c r="D70" s="108"/>
      <c r="E70" s="108"/>
      <c r="F70" s="14"/>
      <c r="G70" s="103" t="s">
        <v>61</v>
      </c>
      <c r="H70" s="104"/>
      <c r="I70" s="104"/>
      <c r="J70" s="104"/>
    </row>
    <row r="71" spans="2:10" ht="48" customHeight="1">
      <c r="B71" s="15" t="s">
        <v>9</v>
      </c>
      <c r="C71" s="77" t="s">
        <v>14</v>
      </c>
      <c r="D71" s="77" t="s">
        <v>11</v>
      </c>
      <c r="E71" s="78" t="s">
        <v>12</v>
      </c>
      <c r="F71" s="14"/>
      <c r="G71" s="15" t="s">
        <v>9</v>
      </c>
      <c r="H71" s="77" t="s">
        <v>14</v>
      </c>
      <c r="I71" s="77" t="s">
        <v>11</v>
      </c>
      <c r="J71" s="78" t="s">
        <v>12</v>
      </c>
    </row>
    <row r="72" spans="2:10" ht="30" customHeight="1">
      <c r="B72" s="37" t="s">
        <v>56</v>
      </c>
      <c r="C72" s="38">
        <v>0</v>
      </c>
      <c r="D72" s="38">
        <v>0</v>
      </c>
      <c r="E72" s="38">
        <f>PersonalCare[[#This Row],[Projected 
cost]]-PersonalCare[[#This Row],[Actual 
cost]]</f>
        <v>0</v>
      </c>
      <c r="F72" s="14"/>
      <c r="G72" s="37" t="s">
        <v>62</v>
      </c>
      <c r="H72" s="38">
        <v>0</v>
      </c>
      <c r="I72" s="38">
        <v>0</v>
      </c>
      <c r="J72" s="38">
        <f>Legal[[#This Row],[Projected 
cost]]-Legal[[#This Row],[Actual 
cost]]</f>
        <v>0</v>
      </c>
    </row>
    <row r="73" spans="2:10" ht="30" customHeight="1">
      <c r="B73" s="37" t="s">
        <v>63</v>
      </c>
      <c r="C73" s="38">
        <v>0</v>
      </c>
      <c r="D73" s="38">
        <v>0</v>
      </c>
      <c r="E73" s="38">
        <f>PersonalCare[[#This Row],[Projected 
cost]]-PersonalCare[[#This Row],[Actual 
cost]]</f>
        <v>0</v>
      </c>
      <c r="F73" s="14"/>
      <c r="G73" s="37" t="s">
        <v>64</v>
      </c>
      <c r="H73" s="38">
        <v>0</v>
      </c>
      <c r="I73" s="38">
        <v>0</v>
      </c>
      <c r="J73" s="38">
        <f>Legal[[#This Row],[Projected 
cost]]-Legal[[#This Row],[Actual 
cost]]</f>
        <v>0</v>
      </c>
    </row>
    <row r="74" spans="2:10" ht="30" customHeight="1">
      <c r="B74" s="37" t="s">
        <v>65</v>
      </c>
      <c r="C74" s="38">
        <v>0</v>
      </c>
      <c r="D74" s="38">
        <v>0</v>
      </c>
      <c r="E74" s="38">
        <f>PersonalCare[[#This Row],[Projected 
cost]]-PersonalCare[[#This Row],[Actual 
cost]]</f>
        <v>0</v>
      </c>
      <c r="F74" s="14"/>
      <c r="G74" s="37" t="s">
        <v>66</v>
      </c>
      <c r="H74" s="38">
        <v>0</v>
      </c>
      <c r="I74" s="38">
        <v>0</v>
      </c>
      <c r="J74" s="38">
        <f>Legal[[#This Row],[Projected 
cost]]-Legal[[#This Row],[Actual 
cost]]</f>
        <v>0</v>
      </c>
    </row>
    <row r="75" spans="2:10" ht="30" customHeight="1">
      <c r="B75" s="37" t="s">
        <v>67</v>
      </c>
      <c r="C75" s="38">
        <v>0</v>
      </c>
      <c r="D75" s="38">
        <v>0</v>
      </c>
      <c r="E75" s="38">
        <f>PersonalCare[[#This Row],[Projected 
cost]]-PersonalCare[[#This Row],[Actual 
cost]]</f>
        <v>0</v>
      </c>
      <c r="F75" s="14"/>
      <c r="G75" s="37" t="s">
        <v>27</v>
      </c>
      <c r="H75" s="38">
        <v>0</v>
      </c>
      <c r="I75" s="38">
        <v>0</v>
      </c>
      <c r="J75" s="38">
        <f>Legal[[#This Row],[Projected 
cost]]-Legal[[#This Row],[Actual 
cost]]</f>
        <v>0</v>
      </c>
    </row>
    <row r="76" spans="2:10" ht="30" customHeight="1">
      <c r="B76" s="37" t="s">
        <v>68</v>
      </c>
      <c r="C76" s="38">
        <v>0</v>
      </c>
      <c r="D76" s="38">
        <v>0</v>
      </c>
      <c r="E76" s="38">
        <f>PersonalCare[[#This Row],[Projected 
cost]]-PersonalCare[[#This Row],[Actual 
cost]]</f>
        <v>0</v>
      </c>
      <c r="F76" s="14"/>
      <c r="G76" s="84" t="s">
        <v>30</v>
      </c>
      <c r="H76" s="85">
        <f>SUBTOTAL(109,Legal[Projected 
cost])</f>
        <v>0</v>
      </c>
      <c r="I76" s="85">
        <f>SUBTOTAL(109,Legal[Actual 
cost])</f>
        <v>0</v>
      </c>
      <c r="J76" s="86">
        <f>SUBTOTAL(109,Legal[Difference])</f>
        <v>0</v>
      </c>
    </row>
    <row r="77" spans="2:10" ht="30" customHeight="1">
      <c r="B77" s="37" t="s">
        <v>69</v>
      </c>
      <c r="C77" s="38">
        <v>0</v>
      </c>
      <c r="D77" s="38">
        <v>0</v>
      </c>
      <c r="E77" s="38">
        <f>PersonalCare[[#This Row],[Projected 
cost]]-PersonalCare[[#This Row],[Actual 
cost]]</f>
        <v>0</v>
      </c>
      <c r="F77" s="14"/>
      <c r="G77" s="66"/>
      <c r="H77" s="66"/>
      <c r="I77" s="66"/>
      <c r="J77" s="66"/>
    </row>
    <row r="78" spans="2:10" ht="30" customHeight="1">
      <c r="B78" s="37" t="s">
        <v>94</v>
      </c>
      <c r="C78" s="38">
        <v>0</v>
      </c>
      <c r="D78" s="38">
        <v>0</v>
      </c>
      <c r="E78" s="38">
        <f>PersonalCare[[#This Row],[Projected 
cost]]-PersonalCare[[#This Row],[Actual 
cost]]</f>
        <v>0</v>
      </c>
      <c r="F78" s="14"/>
      <c r="G78" s="66"/>
      <c r="H78" s="66"/>
      <c r="I78" s="66"/>
      <c r="J78" s="66"/>
    </row>
    <row r="79" spans="2:10" ht="30" customHeight="1" thickBot="1">
      <c r="B79" s="84" t="s">
        <v>30</v>
      </c>
      <c r="C79" s="85">
        <f>SUBTOTAL(109,PersonalCare[Projected 
cost])</f>
        <v>0</v>
      </c>
      <c r="D79" s="85">
        <f>SUBTOTAL(109,PersonalCare[Actual 
cost])</f>
        <v>0</v>
      </c>
      <c r="E79" s="86">
        <f>SUBTOTAL(109,PersonalCare[Difference])</f>
        <v>0</v>
      </c>
      <c r="F79" s="14"/>
      <c r="G79" s="66"/>
      <c r="H79" s="66"/>
      <c r="I79" s="66"/>
      <c r="J79" s="66"/>
    </row>
    <row r="80" spans="2:10" ht="30" customHeight="1">
      <c r="B80" s="33"/>
      <c r="C80" s="33"/>
      <c r="D80" s="33"/>
      <c r="E80" s="33"/>
      <c r="F80" s="14"/>
      <c r="G80" s="99" t="s">
        <v>70</v>
      </c>
      <c r="H80" s="100"/>
      <c r="I80" s="100"/>
      <c r="J80" s="94">
        <f>SUBTOTAL(109,Housing[Projected
cost],Transportation[Projected 
cost],Insurance[Projected
cost],Food[Projected 
cost],Pets[Projected 
cost],PersonalCare[Projected 
cost],Entertainment[Projected 
cost],Loans[Projected 
cost],Taxes[Projected 
cost],Savings[Projected 
cost],Gifts[Projected 
cost],Legal[Projected 
cost])</f>
        <v>0</v>
      </c>
    </row>
    <row r="81" spans="6:10" ht="30" customHeight="1">
      <c r="F81" s="14"/>
      <c r="G81" s="101"/>
      <c r="H81" s="102"/>
      <c r="I81" s="102"/>
      <c r="J81" s="95"/>
    </row>
    <row r="82" spans="6:10" ht="30" customHeight="1">
      <c r="F82" s="14"/>
      <c r="G82" s="97" t="s">
        <v>71</v>
      </c>
      <c r="H82" s="98"/>
      <c r="I82" s="98"/>
      <c r="J82" s="96">
        <f>SUBTOTAL(109,Housing[Actual 
cost],Transportation[Actual 
cost],Insurance[Actual 
cost],Food[Actual 
cost],Pets[Actual 
cost],PersonalCare[Actual 
cost],Entertainment[Actual 
cost],Loans[Actual 
cost],Taxes[Actual 
cost],Savings[Actual 
cost],Gifts[Actual 
cost],Legal[Actual 
cost])</f>
        <v>0</v>
      </c>
    </row>
    <row r="83" spans="6:10" ht="30" customHeight="1">
      <c r="F83" s="14"/>
      <c r="G83" s="97"/>
      <c r="H83" s="98"/>
      <c r="I83" s="98"/>
      <c r="J83" s="96"/>
    </row>
    <row r="84" spans="6:10" ht="25" customHeight="1">
      <c r="F84" s="14"/>
      <c r="G84" s="88" t="s">
        <v>72</v>
      </c>
      <c r="H84" s="89"/>
      <c r="I84" s="89"/>
      <c r="J84" s="92">
        <f>J80-J82</f>
        <v>0</v>
      </c>
    </row>
    <row r="85" spans="6:10" ht="25" customHeight="1" thickBot="1">
      <c r="F85" s="14"/>
      <c r="G85" s="90"/>
      <c r="H85" s="91"/>
      <c r="I85" s="91"/>
      <c r="J85" s="93"/>
    </row>
    <row r="86" spans="6:10" ht="25" customHeight="1">
      <c r="F86" s="14"/>
    </row>
    <row r="87" spans="6:10" ht="25" customHeight="1">
      <c r="F87" s="14"/>
    </row>
    <row r="88" spans="6:10" ht="25" customHeight="1">
      <c r="F88" s="14"/>
    </row>
  </sheetData>
  <mergeCells count="27">
    <mergeCell ref="C4:D4"/>
    <mergeCell ref="E9:G10"/>
    <mergeCell ref="H9:H10"/>
    <mergeCell ref="B5:H5"/>
    <mergeCell ref="G45:J45"/>
    <mergeCell ref="B35:E35"/>
    <mergeCell ref="G35:J35"/>
    <mergeCell ref="E7:G8"/>
    <mergeCell ref="E11:G12"/>
    <mergeCell ref="B7:C7"/>
    <mergeCell ref="B14:C14"/>
    <mergeCell ref="H7:H8"/>
    <mergeCell ref="H11:H12"/>
    <mergeCell ref="G70:J70"/>
    <mergeCell ref="B61:E61"/>
    <mergeCell ref="G61:J61"/>
    <mergeCell ref="B70:E70"/>
    <mergeCell ref="B46:E46"/>
    <mergeCell ref="G46:J46"/>
    <mergeCell ref="B54:E54"/>
    <mergeCell ref="G54:J54"/>
    <mergeCell ref="G84:I85"/>
    <mergeCell ref="J84:J85"/>
    <mergeCell ref="J80:J81"/>
    <mergeCell ref="J82:J83"/>
    <mergeCell ref="G82:I83"/>
    <mergeCell ref="G80:I81"/>
  </mergeCells>
  <dataValidations disablePrompts="1" count="12">
    <dataValidation allowBlank="1" showInputMessage="1" showErrorMessage="1" prompt="Create a Personal Monthly Budget in this worksheet. Helpful instructions on how to use this worksheet are in cells in this column. Arrow down to get started." sqref="A4" xr:uid="{535C1FB4-69DA-478A-9C24-451D9BD5B386}"/>
    <dataValidation allowBlank="1" showInputMessage="1" showErrorMessage="1" prompt="Title of this worksheet is in cell B2. Next instruction is in cell A4." sqref="A5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7" xr:uid="{37ECE25A-D750-4901-9936-FA0425D6DFC1}"/>
    <dataValidation allowBlank="1" showInputMessage="1" showErrorMessage="1" prompt="Projected Balance is auto calculated in cell H4, Actual Balance in H6, and Difference in H8. Next instruction is in cell A9." sqref="A12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5." sqref="A14" xr:uid="{23FC07BB-1058-4403-A6BB-F2E3DAB6391D}"/>
    <dataValidation allowBlank="1" showInputMessage="1" showErrorMessage="1" prompt="Enter details in Housing table starting in cell at right and in Entertainment table starting in cell G15. Next instruction is in cell A29." sqref="A22" xr:uid="{DCC6E90E-6B90-466F-863D-46F7DA3C4296}"/>
    <dataValidation allowBlank="1" showInputMessage="1" showErrorMessage="1" prompt="Enter details in Transportation table starting in cell at right and in Loans table starting in cell G29. Next instruction is in cell A40." sqref="A36" xr:uid="{AFC8D67D-8805-4E04-8494-156CF7945383}"/>
    <dataValidation allowBlank="1" showInputMessage="1" showErrorMessage="1" prompt="Enter details in Insurance table starting in cell at right and in Taxes table starting in cell G40. Next instruction is in cell A48." sqref="A47" xr:uid="{34699D58-6783-4DA8-AD00-EB6D5B4F4886}"/>
    <dataValidation allowBlank="1" showInputMessage="1" showErrorMessage="1" prompt="Enter details in Food table starting in cell at right and in Savings table starting in cell G48. Next instruction is in cell A55." sqref="A55" xr:uid="{E10C94B7-CAAB-4591-99E4-5A50789CA061}"/>
    <dataValidation allowBlank="1" showInputMessage="1" showErrorMessage="1" prompt="Enter details in Personal Care table starting in cell at right and in Legal table starting in cell G64. Next instruction is in cell A73." sqref="A71" xr:uid="{4D40684C-D56F-4273-B2CC-5C8947747B1A}"/>
    <dataValidation allowBlank="1" showInputMessage="1" showErrorMessage="1" prompt="Total Projected Cost is auto calculated in cell J73, Total Actual Cost in J75, and Total Difference in J77." sqref="A80" xr:uid="{7663E59F-1158-4833-8ADA-EE341AD75E0A}"/>
    <dataValidation allowBlank="1" showInputMessage="1" showErrorMessage="1" prompt="Enter details in Pets table starting in cell at right and in Gifts table starting in cell G54. Next instruction is in cell A64." sqref="A62" xr:uid="{2288A180-A788-4190-A6AF-985B4E7FF023}"/>
  </dataValidations>
  <printOptions horizontalCentered="1"/>
  <pageMargins left="0.4" right="0.4" top="0.4" bottom="0.4" header="0.3" footer="0.5"/>
  <pageSetup scale="54" fitToHeight="0" orientation="portrait" r:id="rId1"/>
  <headerFooter differentFirst="1">
    <oddFooter>Page &amp;P of &amp;N</oddFooter>
  </headerFooter>
  <ignoredErrors>
    <ignoredError sqref="J23:J31 E37:E43 J37:J42 J48:J51 E48:E51 E56:E58 J56:J58 J63:J65 J72:J75 J80:J83 E72:E78 E67 E63:E66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B6BF9-3A4A-4FE2-9A6E-F358A7524BEF}">
  <sheetPr>
    <tabColor rgb="FF354A5B"/>
  </sheetPr>
  <dimension ref="A2:F41"/>
  <sheetViews>
    <sheetView showGridLines="0" zoomScale="87" zoomScaleNormal="87" workbookViewId="0">
      <selection activeCell="B8" sqref="B8"/>
    </sheetView>
  </sheetViews>
  <sheetFormatPr baseColWidth="10" defaultColWidth="9.19921875" defaultRowHeight="16"/>
  <cols>
    <col min="1" max="1" width="33.59765625" style="14" bestFit="1" customWidth="1"/>
    <col min="2" max="2" width="16.59765625" style="14" customWidth="1"/>
    <col min="3" max="3" width="26.3984375" style="14" customWidth="1"/>
    <col min="4" max="4" width="11.3984375" style="14" customWidth="1"/>
    <col min="5" max="5" width="16" style="14" customWidth="1"/>
    <col min="6" max="6" width="19.796875" style="14" bestFit="1" customWidth="1"/>
    <col min="7" max="16384" width="9.19921875" style="14"/>
  </cols>
  <sheetData>
    <row r="2" spans="1:6" ht="26">
      <c r="B2" s="68" t="s">
        <v>91</v>
      </c>
      <c r="C2" s="72"/>
      <c r="D2" s="67"/>
    </row>
    <row r="3" spans="1:6" ht="24">
      <c r="B3" s="71" t="s">
        <v>92</v>
      </c>
      <c r="C3" s="70"/>
      <c r="D3" s="70"/>
      <c r="E3" s="70"/>
      <c r="F3" s="70"/>
    </row>
    <row r="4" spans="1:6">
      <c r="B4" s="109" t="s">
        <v>90</v>
      </c>
      <c r="C4" s="109"/>
    </row>
    <row r="5" spans="1:6">
      <c r="B5" s="109"/>
      <c r="C5" s="109"/>
    </row>
    <row r="6" spans="1:6" ht="27.75" customHeight="1">
      <c r="A6" s="126" t="s">
        <v>73</v>
      </c>
      <c r="B6" s="122" t="s">
        <v>74</v>
      </c>
      <c r="C6" s="122" t="s">
        <v>75</v>
      </c>
      <c r="D6" s="122" t="s">
        <v>76</v>
      </c>
      <c r="E6" s="122" t="s">
        <v>12</v>
      </c>
      <c r="F6" s="122" t="s">
        <v>77</v>
      </c>
    </row>
    <row r="7" spans="1:6" ht="27.75" customHeight="1">
      <c r="A7" s="126"/>
      <c r="B7" s="122"/>
      <c r="C7" s="122"/>
      <c r="D7" s="122"/>
      <c r="E7" s="122"/>
      <c r="F7" s="122"/>
    </row>
    <row r="8" spans="1:6" ht="21.75" customHeight="1">
      <c r="A8" s="54" t="str">
        <f>'Personal Monthly Budget'!$B$21</f>
        <v>Housing</v>
      </c>
      <c r="B8" s="62">
        <f>Housing[[#Totals],[Actual 
cost]]</f>
        <v>0</v>
      </c>
      <c r="C8" s="64" t="e">
        <f>B8/'Personal Monthly Budget'!$C$19</f>
        <v>#DIV/0!</v>
      </c>
      <c r="D8" s="63">
        <v>0.3</v>
      </c>
      <c r="E8" s="55" t="e">
        <f>D8-C8</f>
        <v>#DIV/0!</v>
      </c>
      <c r="F8" s="56" t="s">
        <v>78</v>
      </c>
    </row>
    <row r="9" spans="1:6" ht="19">
      <c r="A9" s="57" t="str">
        <f>'Personal Monthly Budget'!$G$21</f>
        <v>Entertainment</v>
      </c>
      <c r="B9" s="58">
        <f>Entertainment[[#Totals],[Actual 
cost]]</f>
        <v>0</v>
      </c>
      <c r="C9" s="65" t="e">
        <f>B9/'Personal Monthly Budget'!$C$19</f>
        <v>#DIV/0!</v>
      </c>
      <c r="D9" s="59">
        <v>0.1</v>
      </c>
      <c r="E9" s="60" t="e">
        <f t="shared" ref="E9:E19" si="0">D9-C9</f>
        <v>#DIV/0!</v>
      </c>
      <c r="F9" s="61" t="s">
        <v>79</v>
      </c>
    </row>
    <row r="10" spans="1:6" ht="19">
      <c r="A10" s="57" t="str">
        <f>'Personal Monthly Budget'!$B$35</f>
        <v>Transportation</v>
      </c>
      <c r="B10" s="58">
        <f>Transportation[[#Totals],[Actual 
cost]]</f>
        <v>0</v>
      </c>
      <c r="C10" s="65" t="e">
        <f>B10/'Personal Monthly Budget'!$C$19</f>
        <v>#DIV/0!</v>
      </c>
      <c r="D10" s="59">
        <v>0.12</v>
      </c>
      <c r="E10" s="60" t="e">
        <f t="shared" si="0"/>
        <v>#DIV/0!</v>
      </c>
      <c r="F10" s="61" t="s">
        <v>80</v>
      </c>
    </row>
    <row r="11" spans="1:6" ht="19">
      <c r="A11" s="57" t="str">
        <f>'Personal Monthly Budget'!$G$35</f>
        <v>Loans</v>
      </c>
      <c r="B11" s="58">
        <f>Loans[[#Totals],[Actual 
cost]]</f>
        <v>0</v>
      </c>
      <c r="C11" s="65" t="e">
        <f>B11/'Personal Monthly Budget'!$C$19</f>
        <v>#DIV/0!</v>
      </c>
      <c r="D11" s="59">
        <v>0.1</v>
      </c>
      <c r="E11" s="60" t="e">
        <f t="shared" si="0"/>
        <v>#DIV/0!</v>
      </c>
      <c r="F11" s="61" t="s">
        <v>81</v>
      </c>
    </row>
    <row r="12" spans="1:6" ht="19">
      <c r="A12" s="57" t="str">
        <f>'Personal Monthly Budget'!$B$46</f>
        <v>Insurance</v>
      </c>
      <c r="B12" s="58">
        <f>Insurance[[#Totals],[Actual 
cost]]</f>
        <v>0</v>
      </c>
      <c r="C12" s="65" t="e">
        <f>B12/'Personal Monthly Budget'!$C$19</f>
        <v>#DIV/0!</v>
      </c>
      <c r="D12" s="59">
        <v>0</v>
      </c>
      <c r="E12" s="60" t="e">
        <f t="shared" si="0"/>
        <v>#DIV/0!</v>
      </c>
      <c r="F12" s="61" t="s">
        <v>82</v>
      </c>
    </row>
    <row r="13" spans="1:6" ht="19">
      <c r="A13" s="57" t="str">
        <f>'Personal Monthly Budget'!$G$46</f>
        <v>Taxes</v>
      </c>
      <c r="B13" s="58">
        <f>Taxes[[#Totals],[Actual 
cost]]</f>
        <v>0</v>
      </c>
      <c r="C13" s="65" t="e">
        <f>B13/'Personal Monthly Budget'!$C$19</f>
        <v>#DIV/0!</v>
      </c>
      <c r="D13" s="59">
        <v>0</v>
      </c>
      <c r="E13" s="60" t="e">
        <f t="shared" si="0"/>
        <v>#DIV/0!</v>
      </c>
      <c r="F13" s="61" t="s">
        <v>83</v>
      </c>
    </row>
    <row r="14" spans="1:6" ht="19">
      <c r="A14" s="57" t="str">
        <f>'Personal Monthly Budget'!$B$54</f>
        <v>Food</v>
      </c>
      <c r="B14" s="58">
        <f>Food[[#Totals],[Actual 
cost]]</f>
        <v>0</v>
      </c>
      <c r="C14" s="65" t="e">
        <f>B14/'Personal Monthly Budget'!$C$19</f>
        <v>#DIV/0!</v>
      </c>
      <c r="D14" s="59">
        <v>0.14000000000000001</v>
      </c>
      <c r="E14" s="60" t="e">
        <f t="shared" si="0"/>
        <v>#DIV/0!</v>
      </c>
      <c r="F14" s="61" t="s">
        <v>84</v>
      </c>
    </row>
    <row r="15" spans="1:6" ht="19">
      <c r="A15" s="57" t="str">
        <f>'Personal Monthly Budget'!$G$54</f>
        <v>Savings or investments</v>
      </c>
      <c r="B15" s="58">
        <f>Savings[[#Totals],[Actual 
cost]]</f>
        <v>0</v>
      </c>
      <c r="C15" s="65" t="e">
        <f>B15/'Personal Monthly Budget'!$C$19</f>
        <v>#DIV/0!</v>
      </c>
      <c r="D15" s="59">
        <v>0.12</v>
      </c>
      <c r="E15" s="60" t="e">
        <f t="shared" si="0"/>
        <v>#DIV/0!</v>
      </c>
      <c r="F15" s="61" t="s">
        <v>84</v>
      </c>
    </row>
    <row r="16" spans="1:6" ht="19">
      <c r="A16" s="57" t="str">
        <f>'Personal Monthly Budget'!$B$61</f>
        <v>Pets</v>
      </c>
      <c r="B16" s="58">
        <f>Pets[[#Totals],[Actual 
cost]]</f>
        <v>0</v>
      </c>
      <c r="C16" s="65" t="e">
        <f>B16/'Personal Monthly Budget'!$C$19</f>
        <v>#DIV/0!</v>
      </c>
      <c r="D16" s="59">
        <v>0.01</v>
      </c>
      <c r="E16" s="60" t="e">
        <f t="shared" si="0"/>
        <v>#DIV/0!</v>
      </c>
      <c r="F16" s="60">
        <v>0.01</v>
      </c>
    </row>
    <row r="17" spans="1:6" ht="19">
      <c r="A17" s="57" t="str">
        <f>'Personal Monthly Budget'!$G$61</f>
        <v>Gifts and donations</v>
      </c>
      <c r="B17" s="58">
        <f>Gifts[[#Totals],[Actual 
cost]]</f>
        <v>0</v>
      </c>
      <c r="C17" s="65" t="e">
        <f>B17/'Personal Monthly Budget'!$C$19</f>
        <v>#DIV/0!</v>
      </c>
      <c r="D17" s="59">
        <v>0.05</v>
      </c>
      <c r="E17" s="60" t="e">
        <f t="shared" si="0"/>
        <v>#DIV/0!</v>
      </c>
      <c r="F17" s="61" t="s">
        <v>85</v>
      </c>
    </row>
    <row r="18" spans="1:6" ht="19">
      <c r="A18" s="57" t="str">
        <f>'Personal Monthly Budget'!$B$70</f>
        <v>Personal care</v>
      </c>
      <c r="B18" s="58">
        <f>PersonalCare[[#Totals],[Actual 
cost]]</f>
        <v>0</v>
      </c>
      <c r="C18" s="65" t="e">
        <f>B18/'Personal Monthly Budget'!$C$19</f>
        <v>#DIV/0!</v>
      </c>
      <c r="D18" s="59">
        <v>0.06</v>
      </c>
      <c r="E18" s="60" t="e">
        <f t="shared" si="0"/>
        <v>#DIV/0!</v>
      </c>
      <c r="F18" s="61" t="s">
        <v>86</v>
      </c>
    </row>
    <row r="19" spans="1:6" ht="19">
      <c r="A19" s="57" t="str">
        <f>'Personal Monthly Budget'!$G$70</f>
        <v>Legal</v>
      </c>
      <c r="B19" s="58">
        <f>Legal[[#Totals],[Actual 
cost]]</f>
        <v>0</v>
      </c>
      <c r="C19" s="65" t="e">
        <f>B19/'Personal Monthly Budget'!$C$19</f>
        <v>#DIV/0!</v>
      </c>
      <c r="D19" s="59">
        <v>0</v>
      </c>
      <c r="E19" s="60" t="e">
        <f t="shared" si="0"/>
        <v>#DIV/0!</v>
      </c>
      <c r="F19" s="60">
        <v>0</v>
      </c>
    </row>
    <row r="20" spans="1:6" ht="19">
      <c r="A20" s="81" t="s">
        <v>87</v>
      </c>
      <c r="B20" s="82">
        <f>SUM(B8:B19)</f>
        <v>0</v>
      </c>
      <c r="C20" s="83" t="e">
        <f>SUM(C8:C19)</f>
        <v>#DIV/0!</v>
      </c>
      <c r="D20" s="83">
        <f>SUM(D8:D19)</f>
        <v>1</v>
      </c>
      <c r="E20" s="83" t="e">
        <f>SUM(E8:E19)</f>
        <v>#DIV/0!</v>
      </c>
      <c r="F20" s="83"/>
    </row>
    <row r="22" spans="1:6" ht="18.75" customHeight="1">
      <c r="A22" s="112"/>
      <c r="B22" s="112"/>
    </row>
    <row r="23" spans="1:6" ht="18.75" customHeight="1"/>
    <row r="24" spans="1:6" ht="18.75" customHeight="1"/>
    <row r="25" spans="1:6" ht="31">
      <c r="A25" s="125" t="s">
        <v>89</v>
      </c>
      <c r="B25" s="125"/>
    </row>
    <row r="26" spans="1:6">
      <c r="A26" s="123" t="s">
        <v>73</v>
      </c>
      <c r="B26" s="123" t="s">
        <v>74</v>
      </c>
    </row>
    <row r="27" spans="1:6">
      <c r="A27" s="124"/>
      <c r="B27" s="124"/>
    </row>
    <row r="28" spans="1:6" ht="19">
      <c r="A28" s="49" t="str">
        <f>'Personal Monthly Budget'!$B$21</f>
        <v>Housing</v>
      </c>
      <c r="B28" s="52">
        <f>Housing[[#Totals],[Actual 
cost]]</f>
        <v>0</v>
      </c>
    </row>
    <row r="29" spans="1:6" ht="19">
      <c r="A29" s="48" t="str">
        <f>'Personal Monthly Budget'!$G$21</f>
        <v>Entertainment</v>
      </c>
      <c r="B29" s="50">
        <f>Entertainment[[#Totals],[Actual 
cost]]</f>
        <v>0</v>
      </c>
    </row>
    <row r="30" spans="1:6" ht="19">
      <c r="A30" s="48" t="str">
        <f>'Personal Monthly Budget'!$B$35</f>
        <v>Transportation</v>
      </c>
      <c r="B30" s="50">
        <f>Transportation[[#Totals],[Actual 
cost]]</f>
        <v>0</v>
      </c>
    </row>
    <row r="31" spans="1:6" ht="19">
      <c r="A31" s="48" t="str">
        <f>'Personal Monthly Budget'!$G$35</f>
        <v>Loans</v>
      </c>
      <c r="B31" s="50">
        <f>Loans[[#Totals],[Actual 
cost]]</f>
        <v>0</v>
      </c>
    </row>
    <row r="32" spans="1:6" ht="19">
      <c r="A32" s="48" t="str">
        <f>'Personal Monthly Budget'!$B$46</f>
        <v>Insurance</v>
      </c>
      <c r="B32" s="50">
        <f>Insurance[[#Totals],[Actual 
cost]]</f>
        <v>0</v>
      </c>
    </row>
    <row r="33" spans="1:2" ht="19">
      <c r="A33" s="48" t="str">
        <f>'Personal Monthly Budget'!$G$46</f>
        <v>Taxes</v>
      </c>
      <c r="B33" s="50">
        <f>Taxes[[#Totals],[Actual 
cost]]</f>
        <v>0</v>
      </c>
    </row>
    <row r="34" spans="1:2" ht="19">
      <c r="A34" s="48" t="str">
        <f>'Personal Monthly Budget'!$B$54</f>
        <v>Food</v>
      </c>
      <c r="B34" s="50">
        <f>Food[[#Totals],[Actual 
cost]]</f>
        <v>0</v>
      </c>
    </row>
    <row r="35" spans="1:2" ht="19">
      <c r="A35" s="48" t="str">
        <f>'Personal Monthly Budget'!$G$54</f>
        <v>Savings or investments</v>
      </c>
      <c r="B35" s="50">
        <f>Savings[[#Totals],[Actual 
cost]]</f>
        <v>0</v>
      </c>
    </row>
    <row r="36" spans="1:2" ht="19">
      <c r="A36" s="48" t="str">
        <f>'Personal Monthly Budget'!$B$61</f>
        <v>Pets</v>
      </c>
      <c r="B36" s="50">
        <f>Pets[[#Totals],[Actual 
cost]]</f>
        <v>0</v>
      </c>
    </row>
    <row r="37" spans="1:2" ht="19">
      <c r="A37" s="48" t="str">
        <f>'Personal Monthly Budget'!$G$61</f>
        <v>Gifts and donations</v>
      </c>
      <c r="B37" s="50">
        <f>Gifts[[#Totals],[Actual 
cost]]</f>
        <v>0</v>
      </c>
    </row>
    <row r="38" spans="1:2" ht="19">
      <c r="A38" s="48" t="str">
        <f>'Personal Monthly Budget'!$B$70</f>
        <v>Personal care</v>
      </c>
      <c r="B38" s="50">
        <f>PersonalCare[[#Totals],[Actual 
cost]]</f>
        <v>0</v>
      </c>
    </row>
    <row r="39" spans="1:2" ht="19">
      <c r="A39" s="48" t="str">
        <f>'Personal Monthly Budget'!$G$70</f>
        <v>Legal</v>
      </c>
      <c r="B39" s="50">
        <f>Legal[[#Totals],[Actual 
cost]]</f>
        <v>0</v>
      </c>
    </row>
    <row r="40" spans="1:2" ht="19">
      <c r="A40" s="47" t="s">
        <v>88</v>
      </c>
      <c r="B40" s="53">
        <f>'Personal Monthly Budget'!C19-'Category Buckets'!B20</f>
        <v>0</v>
      </c>
    </row>
    <row r="41" spans="1:2" ht="19">
      <c r="A41" s="81" t="s">
        <v>87</v>
      </c>
      <c r="B41" s="82">
        <f>SUM(B28:B40)</f>
        <v>0</v>
      </c>
    </row>
  </sheetData>
  <mergeCells count="12">
    <mergeCell ref="B5:C5"/>
    <mergeCell ref="B4:C4"/>
    <mergeCell ref="F6:F7"/>
    <mergeCell ref="A26:A27"/>
    <mergeCell ref="B26:B27"/>
    <mergeCell ref="A22:B22"/>
    <mergeCell ref="A25:B25"/>
    <mergeCell ref="C6:C7"/>
    <mergeCell ref="B6:B7"/>
    <mergeCell ref="A6:A7"/>
    <mergeCell ref="D6:D7"/>
    <mergeCell ref="E6:E7"/>
  </mergeCells>
  <conditionalFormatting sqref="C8">
    <cfRule type="expression" dxfId="23" priority="28">
      <formula>$C$8&gt;$D$8</formula>
    </cfRule>
    <cfRule type="expression" dxfId="22" priority="13">
      <formula>$C$8&lt;=$D$8</formula>
    </cfRule>
  </conditionalFormatting>
  <conditionalFormatting sqref="C9">
    <cfRule type="expression" dxfId="21" priority="12">
      <formula>$C$9&lt;=$D$9</formula>
    </cfRule>
    <cfRule type="expression" dxfId="20" priority="16">
      <formula>$C$9&gt;$D$9</formula>
    </cfRule>
  </conditionalFormatting>
  <conditionalFormatting sqref="C10">
    <cfRule type="expression" dxfId="19" priority="11">
      <formula>$C$10&lt;=$D$10</formula>
    </cfRule>
    <cfRule type="expression" dxfId="18" priority="27">
      <formula>$C$10&gt;$D$10</formula>
    </cfRule>
  </conditionalFormatting>
  <conditionalFormatting sqref="C11">
    <cfRule type="expression" dxfId="17" priority="15">
      <formula>$C$11&gt;$D$11</formula>
    </cfRule>
  </conditionalFormatting>
  <conditionalFormatting sqref="C12">
    <cfRule type="expression" dxfId="16" priority="8">
      <formula>$C$12&gt;$D$12</formula>
    </cfRule>
    <cfRule type="expression" dxfId="15" priority="1">
      <formula>$C$12&lt;=$D$12</formula>
    </cfRule>
  </conditionalFormatting>
  <conditionalFormatting sqref="C13">
    <cfRule type="expression" dxfId="14" priority="9">
      <formula>$C$13&lt;=$D$13</formula>
    </cfRule>
    <cfRule type="expression" dxfId="13" priority="10">
      <formula>$C$13&gt;$D$13</formula>
    </cfRule>
  </conditionalFormatting>
  <conditionalFormatting sqref="C14">
    <cfRule type="expression" dxfId="12" priority="7">
      <formula>$C$14&lt;=$D$14</formula>
    </cfRule>
    <cfRule type="expression" dxfId="11" priority="22">
      <formula>$C$14&gt;$D$14</formula>
    </cfRule>
  </conditionalFormatting>
  <conditionalFormatting sqref="C15">
    <cfRule type="expression" dxfId="10" priority="6">
      <formula>$C$15&lt;=$D$15</formula>
    </cfRule>
    <cfRule type="expression" dxfId="9" priority="21">
      <formula>$C$15&gt;$D$15</formula>
    </cfRule>
  </conditionalFormatting>
  <conditionalFormatting sqref="C16">
    <cfRule type="expression" dxfId="8" priority="5">
      <formula>$C$16&lt;=$D$16</formula>
    </cfRule>
    <cfRule type="expression" dxfId="7" priority="20">
      <formula>$C$16&gt;$D$16</formula>
    </cfRule>
  </conditionalFormatting>
  <conditionalFormatting sqref="C17">
    <cfRule type="expression" dxfId="6" priority="4">
      <formula>$C$17&lt;=$D$17</formula>
    </cfRule>
    <cfRule type="expression" dxfId="5" priority="19">
      <formula>$C$17&gt;$D$17</formula>
    </cfRule>
  </conditionalFormatting>
  <conditionalFormatting sqref="C18">
    <cfRule type="expression" dxfId="4" priority="3">
      <formula>$C$18&lt;=$D$18</formula>
    </cfRule>
    <cfRule type="expression" dxfId="3" priority="18">
      <formula>$C$18&gt;$D$18</formula>
    </cfRule>
  </conditionalFormatting>
  <conditionalFormatting sqref="C19">
    <cfRule type="expression" dxfId="2" priority="2">
      <formula>$C$19&lt;=$D$19</formula>
    </cfRule>
    <cfRule type="expression" dxfId="1" priority="17">
      <formula>$C$19&gt;$D$19</formula>
    </cfRule>
  </conditionalFormatting>
  <conditionalFormatting sqref="C11:D11">
    <cfRule type="expression" dxfId="0" priority="14">
      <formula>$C$11&lt;=$D$11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9382F5DE5E948AD3BCD6E7B4D7D1A" ma:contentTypeVersion="12" ma:contentTypeDescription="Create a new document." ma:contentTypeScope="" ma:versionID="476035a70f0244a89bc3efc1cf0fb3e0">
  <xsd:schema xmlns:xsd="http://www.w3.org/2001/XMLSchema" xmlns:xs="http://www.w3.org/2001/XMLSchema" xmlns:p="http://schemas.microsoft.com/office/2006/metadata/properties" xmlns:ns2="2ae7470f-7e7e-45e9-aaff-ce2836b5cd12" xmlns:ns3="03c3ccc2-0b4f-4118-8dc3-8b38e1a4023e" targetNamespace="http://schemas.microsoft.com/office/2006/metadata/properties" ma:root="true" ma:fieldsID="207d9dd0dc43e672e52970c0019878f1" ns2:_="" ns3:_="">
    <xsd:import namespace="2ae7470f-7e7e-45e9-aaff-ce2836b5cd12"/>
    <xsd:import namespace="03c3ccc2-0b4f-4118-8dc3-8b38e1a40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7470f-7e7e-45e9-aaff-ce2836b5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ccc2-0b4f-4118-8dc3-8b38e1a40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2ae7470f-7e7e-45e9-aaff-ce2836b5cd12" xsi:nil="true"/>
  </documentManagement>
</p:properties>
</file>

<file path=customXml/itemProps1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CB497-A345-4AF6-818D-B9F28B827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7470f-7e7e-45e9-aaff-ce2836b5cd12"/>
    <ds:schemaRef ds:uri="03c3ccc2-0b4f-4118-8dc3-8b38e1a40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AC7FD9-EBCF-4CC4-BE1C-34B80F7E8353}">
  <ds:schemaRefs>
    <ds:schemaRef ds:uri="http://schemas.microsoft.com/office/2006/documentManagement/types"/>
    <ds:schemaRef ds:uri="03c3ccc2-0b4f-4118-8dc3-8b38e1a4023e"/>
    <ds:schemaRef ds:uri="http://purl.org/dc/dcmitype/"/>
    <ds:schemaRef ds:uri="2ae7470f-7e7e-45e9-aaff-ce2836b5cd12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Monthly Budget</vt:lpstr>
      <vt:lpstr>Category Buckets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2022-11-06T05:34:26Z</dcterms:created>
  <dcterms:modified xsi:type="dcterms:W3CDTF">2025-07-15T18:12:43Z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0x01010087AB6DE38688214884AE25AD29DE49F4</vt:lpwstr>
  </property>
  <property fmtid="{D5CDD505-2E9C-101B-9397-08002B2CF9AE}" pid="3" name="MediaServiceImageTags">
    <vt:lpwstr/>
  </property>
</Properties>
</file>